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TRANSFERING_FILES\AFR website\AFR 2025_eTasks\"/>
    </mc:Choice>
  </mc:AlternateContent>
  <xr:revisionPtr revIDLastSave="0" documentId="8_{530C639B-5AE2-406E-AF23-106BDB45DFAD}" xr6:coauthVersionLast="47" xr6:coauthVersionMax="47" xr10:uidLastSave="{00000000-0000-0000-0000-000000000000}"/>
  <bookViews>
    <workbookView xWindow="3510" yWindow="3510" windowWidth="21600" windowHeight="11295" xr2:uid="{3D483A93-83DD-F94D-B942-449F7853D2F6}"/>
  </bookViews>
  <sheets>
    <sheet name="Table of Contents" sheetId="4" r:id="rId1"/>
    <sheet name="Step 2, Assignment of Fin Aid" sheetId="1" r:id="rId2"/>
    <sheet name="Step 3, Allocation of Discount" sheetId="2" r:id="rId3"/>
    <sheet name="Step 4a, Journal Entries" sheetId="3" r:id="rId4"/>
    <sheet name="Step 4b, Alt View Journal Entry" sheetId="5" r:id="rId5"/>
    <sheet name="Summary of Outcomes" sheetId="6" r:id="rId6"/>
  </sheets>
  <definedNames>
    <definedName name="_xlnm.Print_Area" localSheetId="0">'Table of Contents'!$A$1:$A$7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/>
  <c r="K6" i="1"/>
  <c r="L6" i="1"/>
  <c r="N6" i="1"/>
  <c r="N7" i="1"/>
  <c r="C12" i="6"/>
  <c r="M7" i="1"/>
  <c r="B12" i="6"/>
  <c r="E7" i="1"/>
  <c r="G6" i="2"/>
  <c r="H7" i="1"/>
  <c r="D5" i="2"/>
  <c r="K7" i="1"/>
  <c r="E5" i="2"/>
  <c r="F5" i="2"/>
  <c r="H5" i="2"/>
  <c r="B7" i="1"/>
  <c r="D6" i="2"/>
  <c r="C7" i="1"/>
  <c r="E6" i="2"/>
  <c r="D7" i="1"/>
  <c r="F6" i="2"/>
  <c r="H6" i="2"/>
  <c r="G7" i="2"/>
  <c r="G8" i="2"/>
  <c r="G9" i="2"/>
  <c r="D13" i="6"/>
  <c r="F7" i="2"/>
  <c r="F8" i="2"/>
  <c r="F9" i="2"/>
  <c r="D12" i="6"/>
  <c r="E7" i="2"/>
  <c r="E8" i="2"/>
  <c r="E9" i="2"/>
  <c r="D11" i="6"/>
  <c r="C11" i="6"/>
  <c r="J7" i="1"/>
  <c r="B11" i="6"/>
  <c r="D7" i="2"/>
  <c r="D8" i="2"/>
  <c r="D9" i="2"/>
  <c r="D10" i="6"/>
  <c r="C10" i="6"/>
  <c r="G7" i="1"/>
  <c r="B10" i="6"/>
  <c r="O6" i="1"/>
  <c r="O7" i="1"/>
  <c r="B7" i="6"/>
  <c r="B6" i="6"/>
  <c r="B5" i="6"/>
  <c r="B4" i="6"/>
  <c r="F5" i="3"/>
  <c r="C6" i="5"/>
  <c r="F6" i="3"/>
  <c r="C9" i="5"/>
  <c r="C13" i="5"/>
  <c r="E5" i="3"/>
  <c r="C5" i="5"/>
  <c r="E6" i="3"/>
  <c r="C8" i="5"/>
  <c r="C12" i="5"/>
  <c r="D5" i="3"/>
  <c r="C4" i="5"/>
  <c r="D6" i="3"/>
  <c r="C7" i="5"/>
  <c r="C11" i="5"/>
  <c r="G6" i="3"/>
  <c r="C10" i="5"/>
  <c r="C14" i="5"/>
  <c r="D7" i="3"/>
  <c r="D8" i="3"/>
  <c r="D10" i="3"/>
  <c r="E7" i="3"/>
  <c r="E8" i="3"/>
  <c r="E10" i="3"/>
  <c r="F7" i="3"/>
  <c r="F8" i="3"/>
  <c r="F10" i="3"/>
  <c r="G7" i="3"/>
  <c r="G9" i="3"/>
  <c r="G10" i="3"/>
  <c r="H10" i="3"/>
  <c r="H9" i="3"/>
  <c r="H8" i="3"/>
  <c r="H7" i="3"/>
  <c r="H6" i="3"/>
  <c r="H5" i="3"/>
  <c r="G5" i="3"/>
  <c r="H9" i="2"/>
  <c r="H8" i="2"/>
  <c r="H7" i="2"/>
  <c r="F7" i="1"/>
  <c r="L7" i="1"/>
  <c r="I7" i="1"/>
</calcChain>
</file>

<file path=xl/sharedStrings.xml><?xml version="1.0" encoding="utf-8"?>
<sst xmlns="http://schemas.openxmlformats.org/spreadsheetml/2006/main" count="221" uniqueCount="128">
  <si>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</si>
  <si>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</si>
  <si>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</si>
  <si>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</si>
  <si>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</si>
  <si>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</si>
  <si>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</si>
  <si>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</si>
  <si>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</si>
  <si>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</si>
  <si>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</si>
  <si>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</si>
  <si>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</si>
  <si>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</si>
  <si>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</si>
  <si>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Student Financial Aid</t>
  </si>
  <si>
    <t>Statutory Tuition and Fees (T&amp;F)</t>
  </si>
  <si>
    <t>Designated Tuition and Fees</t>
  </si>
  <si>
    <t>Auxiliary Tuition and Fees</t>
  </si>
  <si>
    <t>Scholarship Expense</t>
  </si>
  <si>
    <t>Person-Term</t>
  </si>
  <si>
    <t>E&amp;G</t>
  </si>
  <si>
    <t>Designated</t>
  </si>
  <si>
    <t>Auxiliary</t>
  </si>
  <si>
    <t>Restricted</t>
  </si>
  <si>
    <t>All Aid</t>
  </si>
  <si>
    <t>E&amp;G T&amp;F Revenue</t>
  </si>
  <si>
    <t>Statutory Tuition Discount</t>
  </si>
  <si>
    <t>Aid Carry-Forward</t>
  </si>
  <si>
    <t>Designated T&amp;F Revenue</t>
  </si>
  <si>
    <t>Designated Tuition Discount</t>
  </si>
  <si>
    <t>Auxiliary T&amp;F Revenue</t>
  </si>
  <si>
    <t>Auxiliary Tuition Discount</t>
  </si>
  <si>
    <t>Unused Applied/Excess Aid</t>
  </si>
  <si>
    <t>Totals</t>
  </si>
  <si>
    <t>Calculation</t>
  </si>
  <si>
    <t>From Data</t>
  </si>
  <si>
    <t>B + C + D + E</t>
  </si>
  <si>
    <t>If G &gt; F, then F, otherwise G</t>
  </si>
  <si>
    <t>F - H</t>
  </si>
  <si>
    <t>If J &gt; I, then I, otherwise J</t>
  </si>
  <si>
    <t>I - K</t>
  </si>
  <si>
    <t>If M &gt; L, then L, otherwise M</t>
  </si>
  <si>
    <t>L - N</t>
  </si>
  <si>
    <t xml:space="preserve">A </t>
  </si>
  <si>
    <t>Identifier</t>
  </si>
  <si>
    <t>Description</t>
  </si>
  <si>
    <t>From Step 2 Columns H, K and N Totals</t>
  </si>
  <si>
    <t>Tuition Discount Totals from Step 1</t>
  </si>
  <si>
    <t>From Step 2 Columns B, C, D and E Totals</t>
  </si>
  <si>
    <t>Student Financial Aid Totals from Step 1</t>
  </si>
  <si>
    <t>See 3* Below</t>
  </si>
  <si>
    <t>Proportion of Student Financial Aid per Fund Group</t>
  </si>
  <si>
    <t>See 4* Below</t>
  </si>
  <si>
    <t>Allocate Total Tuition Discount to Offset Expenses</t>
  </si>
  <si>
    <t>See 5* Below</t>
  </si>
  <si>
    <t>Remaining Scholarship Expense by Fund Group</t>
  </si>
  <si>
    <t>3*</t>
  </si>
  <si>
    <t>D2 / H2</t>
  </si>
  <si>
    <t>E2 / H2</t>
  </si>
  <si>
    <t>F2 / H2</t>
  </si>
  <si>
    <t>G2 / H2</t>
  </si>
  <si>
    <t>4*</t>
  </si>
  <si>
    <t>H1 x D3</t>
  </si>
  <si>
    <t>H1 x E3</t>
  </si>
  <si>
    <t>H1 x F3</t>
  </si>
  <si>
    <t>H1 x G3</t>
  </si>
  <si>
    <t>5*</t>
  </si>
  <si>
    <t>D2 - D4</t>
  </si>
  <si>
    <t>E2 - E4</t>
  </si>
  <si>
    <t>F2 - F4</t>
  </si>
  <si>
    <t>G2 - G4</t>
  </si>
  <si>
    <t>From Step 3 Identifier 1 by Fund Group</t>
  </si>
  <si>
    <t>Tuition Discount Revenue Offset - Journal Entry</t>
  </si>
  <si>
    <t>From Step 3 Identifier 4 by Fund Group</t>
  </si>
  <si>
    <t>Tuition Discount Expense Offset - Journal Entry</t>
  </si>
  <si>
    <t>Fund Group Imbalance Created by Discounting</t>
  </si>
  <si>
    <t xml:space="preserve">Offset Imbalances from Step 4 Identifier 3 </t>
  </si>
  <si>
    <t>Fund Balance Transfer In</t>
  </si>
  <si>
    <t xml:space="preserve">Fund Balance Transfer Out </t>
  </si>
  <si>
    <t>See 6* Below</t>
  </si>
  <si>
    <t>Fund Balance Impact after Discount and Transfers</t>
  </si>
  <si>
    <t>D1 + D2</t>
  </si>
  <si>
    <t>E1 + E2</t>
  </si>
  <si>
    <t>F1 + F2</t>
  </si>
  <si>
    <t>G1 + G2</t>
  </si>
  <si>
    <t>6*</t>
  </si>
  <si>
    <t>D1 + D2 + D4 + D5</t>
  </si>
  <si>
    <t>E1 + E2 + E4 + E5</t>
  </si>
  <si>
    <t>F1 + F2 + F4 + F5</t>
  </si>
  <si>
    <t>G1 + G2 + G4 + G5</t>
  </si>
  <si>
    <t xml:space="preserve">Fund </t>
  </si>
  <si>
    <t>Acct</t>
  </si>
  <si>
    <t>Amount</t>
  </si>
  <si>
    <t>Notes</t>
  </si>
  <si>
    <t>Revenue Offset</t>
  </si>
  <si>
    <t>Discount</t>
  </si>
  <si>
    <t>Expense Offset</t>
  </si>
  <si>
    <t>Scholarship Expense Offset</t>
  </si>
  <si>
    <t>Transfers</t>
  </si>
  <si>
    <t>Fund Balance Transfer - Netting</t>
  </si>
  <si>
    <t>Total Aid</t>
  </si>
  <si>
    <t>Total T&amp;F</t>
  </si>
  <si>
    <t>Total T&amp;F Discount</t>
  </si>
  <si>
    <t>Scholarship Exp</t>
  </si>
  <si>
    <t>Fund Group</t>
  </si>
  <si>
    <t>Tuition</t>
  </si>
  <si>
    <t>Scholarship</t>
  </si>
  <si>
    <t>From Step 2 Columns G, J and M</t>
  </si>
  <si>
    <t>From Step 2 Columns H, K and N</t>
  </si>
  <si>
    <t>From Step 3 Identifier 5</t>
  </si>
  <si>
    <t>Table of Contents</t>
  </si>
  <si>
    <t>End of Worksheet</t>
  </si>
  <si>
    <t>n/a</t>
  </si>
  <si>
    <t>Summary of Outcomes</t>
  </si>
  <si>
    <r>
      <rPr>
        <b/>
        <sz val="10"/>
        <color rgb="FF000000"/>
        <rFont val="Arial"/>
        <family val="2"/>
      </rPr>
      <t xml:space="preserve">Step 4b </t>
    </r>
    <r>
      <rPr>
        <sz val="10"/>
        <color indexed="8"/>
        <rFont val="Arial"/>
        <family val="2"/>
      </rPr>
      <t>- An alternative view of the tuition discounting journal entries.</t>
    </r>
  </si>
  <si>
    <t>From Data*</t>
  </si>
  <si>
    <t>*From Step 2 Column Totals</t>
  </si>
  <si>
    <r>
      <t>Step 4a</t>
    </r>
    <r>
      <rPr>
        <sz val="10"/>
        <color rgb="FF000000"/>
        <rFont val="Arial"/>
        <family val="2"/>
      </rPr>
      <t xml:space="preserve"> - Calculate the associated journal entries.</t>
    </r>
  </si>
  <si>
    <r>
      <t xml:space="preserve">Step 3 </t>
    </r>
    <r>
      <rPr>
        <sz val="10"/>
        <rFont val="Arial"/>
        <family val="2"/>
      </rPr>
      <t>- Allocate the discount offset to scholarship based on the proportion of scholarship expense by fund group.</t>
    </r>
  </si>
  <si>
    <r>
      <t xml:space="preserve">Step 2 </t>
    </r>
    <r>
      <rPr>
        <sz val="10"/>
        <rFont val="Arial"/>
        <family val="2"/>
      </rPr>
      <t>- Apply the financial aid first to E&amp;G tuition and fees, then to Designated tuition and fees, then to Auxiliary fees, and the remainder to scholarship expense.</t>
    </r>
  </si>
  <si>
    <t>Step 2, Assignment of Fin Aid</t>
  </si>
  <si>
    <t>Step 3, Allocation of Discount</t>
  </si>
  <si>
    <t>Step 4a, Journal Entries</t>
  </si>
  <si>
    <t>Return to Table of Contents</t>
  </si>
  <si>
    <t>Step 4b, Alt View Journal Entry</t>
  </si>
  <si>
    <t>Allowing Negative Tuition - Method C</t>
  </si>
  <si>
    <t>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</si>
</sst>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sz val="12"/>
      <color theme="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8"/>
      <color theme="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6">
    <xf numFmtId="0" fontId="0" fillId="0" borderId="0" xfId="0"/>
    <xf numFmtId="0" fontId="7" fillId="0" borderId="0" xfId="0" applyFont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164" fontId="8" fillId="0" borderId="6" xfId="0" applyNumberFormat="1" applyFont="1" applyBorder="1"/>
    <xf numFmtId="164" fontId="8" fillId="0" borderId="4" xfId="0" applyNumberFormat="1" applyFont="1" applyBorder="1"/>
    <xf numFmtId="164" fontId="10" fillId="0" borderId="4" xfId="0" applyNumberFormat="1" applyFont="1" applyBorder="1"/>
    <xf numFmtId="164" fontId="8" fillId="0" borderId="5" xfId="0" applyNumberFormat="1" applyFont="1" applyBorder="1"/>
    <xf numFmtId="164" fontId="10" fillId="0" borderId="5" xfId="0" applyNumberFormat="1" applyFont="1" applyBorder="1"/>
    <xf numFmtId="0" fontId="9" fillId="2" borderId="6" xfId="0" applyFont="1" applyFill="1" applyBorder="1" applyAlignment="1">
      <alignment horizontal="left" vertical="center"/>
    </xf>
    <xf numFmtId="164" fontId="9" fillId="2" borderId="6" xfId="0" applyNumberFormat="1" applyFont="1" applyFill="1" applyBorder="1" applyAlignment="1">
      <alignment vertical="center" wrapText="1"/>
    </xf>
    <xf numFmtId="0" fontId="8" fillId="0" borderId="14" xfId="0" applyFont="1" applyBorder="1"/>
    <xf numFmtId="0" fontId="8" fillId="0" borderId="0" xfId="0" applyFont="1"/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6" xfId="1" applyNumberFormat="1" applyFont="1" applyFill="1" applyBorder="1" applyAlignment="1"/>
    <xf numFmtId="164" fontId="8" fillId="0" borderId="4" xfId="1" applyNumberFormat="1" applyFont="1" applyFill="1" applyBorder="1" applyAlignment="1"/>
    <xf numFmtId="10" fontId="8" fillId="0" borderId="4" xfId="2" applyNumberFormat="1" applyFont="1" applyFill="1" applyBorder="1" applyAlignment="1"/>
    <xf numFmtId="164" fontId="8" fillId="0" borderId="5" xfId="1" applyNumberFormat="1" applyFont="1" applyFill="1" applyBorder="1" applyAlignment="1"/>
    <xf numFmtId="0" fontId="1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0" fontId="10" fillId="0" borderId="6" xfId="0" applyFont="1" applyBorder="1"/>
    <xf numFmtId="164" fontId="10" fillId="0" borderId="6" xfId="1" applyNumberFormat="1" applyFont="1" applyFill="1" applyBorder="1"/>
    <xf numFmtId="0" fontId="16" fillId="0" borderId="7" xfId="0" applyFont="1" applyBorder="1"/>
    <xf numFmtId="164" fontId="16" fillId="0" borderId="7" xfId="0" applyNumberFormat="1" applyFont="1" applyBorder="1"/>
    <xf numFmtId="0" fontId="17" fillId="2" borderId="6" xfId="0" applyFont="1" applyFill="1" applyBorder="1" applyAlignment="1">
      <alignment horizontal="center" vertical="center"/>
    </xf>
    <xf numFmtId="43" fontId="17" fillId="2" borderId="6" xfId="1" applyFont="1" applyFill="1" applyBorder="1" applyAlignment="1">
      <alignment horizontal="center" vertical="center" wrapText="1"/>
    </xf>
    <xf numFmtId="43" fontId="17" fillId="2" borderId="6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 indent="2"/>
    </xf>
    <xf numFmtId="0" fontId="16" fillId="4" borderId="5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wrapText="1"/>
    </xf>
    <xf numFmtId="0" fontId="16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 wrapText="1"/>
    </xf>
    <xf numFmtId="0" fontId="16" fillId="9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164" fontId="16" fillId="0" borderId="23" xfId="0" applyNumberFormat="1" applyFont="1" applyBorder="1"/>
    <xf numFmtId="164" fontId="16" fillId="0" borderId="24" xfId="0" applyNumberFormat="1" applyFont="1" applyBorder="1"/>
    <xf numFmtId="164" fontId="16" fillId="0" borderId="22" xfId="0" applyNumberFormat="1" applyFont="1" applyFill="1" applyBorder="1"/>
    <xf numFmtId="164" fontId="8" fillId="0" borderId="3" xfId="1" applyNumberFormat="1" applyFont="1" applyFill="1" applyBorder="1" applyAlignment="1"/>
    <xf numFmtId="10" fontId="8" fillId="0" borderId="18" xfId="2" applyNumberFormat="1" applyFont="1" applyFill="1" applyBorder="1" applyAlignment="1"/>
    <xf numFmtId="164" fontId="8" fillId="0" borderId="25" xfId="1" applyNumberFormat="1" applyFont="1" applyFill="1" applyBorder="1" applyAlignment="1"/>
    <xf numFmtId="164" fontId="8" fillId="0" borderId="26" xfId="1" applyNumberFormat="1" applyFont="1" applyFill="1" applyBorder="1" applyAlignment="1"/>
    <xf numFmtId="164" fontId="8" fillId="0" borderId="27" xfId="1" applyNumberFormat="1" applyFont="1" applyFill="1" applyBorder="1" applyAlignment="1"/>
    <xf numFmtId="164" fontId="8" fillId="0" borderId="28" xfId="1" applyNumberFormat="1" applyFont="1" applyFill="1" applyBorder="1" applyAlignment="1"/>
    <xf numFmtId="164" fontId="8" fillId="0" borderId="10" xfId="1" applyNumberFormat="1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wrapText="1"/>
    </xf>
    <xf numFmtId="0" fontId="16" fillId="6" borderId="18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" wrapText="1"/>
    </xf>
    <xf numFmtId="164" fontId="8" fillId="0" borderId="29" xfId="1" applyNumberFormat="1" applyFont="1" applyFill="1" applyBorder="1" applyAlignment="1">
      <alignment horizontal="center"/>
    </xf>
    <xf numFmtId="164" fontId="8" fillId="0" borderId="30" xfId="1" applyNumberFormat="1" applyFont="1" applyFill="1" applyBorder="1" applyAlignment="1">
      <alignment horizontal="center"/>
    </xf>
    <xf numFmtId="164" fontId="8" fillId="0" borderId="31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4" fontId="8" fillId="0" borderId="33" xfId="1" applyNumberFormat="1" applyFont="1" applyFill="1" applyBorder="1" applyAlignment="1">
      <alignment horizontal="center"/>
    </xf>
    <xf numFmtId="164" fontId="8" fillId="0" borderId="34" xfId="1" applyNumberFormat="1" applyFont="1" applyFill="1" applyBorder="1" applyAlignment="1">
      <alignment horizontal="center"/>
    </xf>
    <xf numFmtId="164" fontId="8" fillId="0" borderId="19" xfId="2" applyNumberFormat="1" applyFont="1" applyFill="1" applyBorder="1" applyAlignment="1">
      <alignment horizontal="center"/>
    </xf>
    <xf numFmtId="164" fontId="8" fillId="0" borderId="25" xfId="2" applyNumberFormat="1" applyFont="1" applyFill="1" applyBorder="1" applyAlignment="1">
      <alignment horizontal="center"/>
    </xf>
    <xf numFmtId="164" fontId="8" fillId="0" borderId="29" xfId="2" applyNumberFormat="1" applyFont="1" applyFill="1" applyBorder="1" applyAlignment="1">
      <alignment horizontal="center"/>
    </xf>
    <xf numFmtId="164" fontId="8" fillId="0" borderId="30" xfId="2" applyNumberFormat="1" applyFont="1" applyFill="1" applyBorder="1" applyAlignment="1">
      <alignment horizontal="center"/>
    </xf>
    <xf numFmtId="164" fontId="8" fillId="0" borderId="31" xfId="2" applyNumberFormat="1" applyFont="1" applyFill="1" applyBorder="1" applyAlignment="1">
      <alignment horizontal="center"/>
    </xf>
    <xf numFmtId="164" fontId="8" fillId="0" borderId="32" xfId="2" applyNumberFormat="1" applyFont="1" applyFill="1" applyBorder="1" applyAlignment="1">
      <alignment horizontal="center"/>
    </xf>
    <xf numFmtId="164" fontId="8" fillId="0" borderId="33" xfId="2" applyNumberFormat="1" applyFont="1" applyFill="1" applyBorder="1" applyAlignment="1">
      <alignment horizontal="center"/>
    </xf>
    <xf numFmtId="164" fontId="8" fillId="0" borderId="34" xfId="2" applyNumberFormat="1" applyFont="1" applyFill="1" applyBorder="1" applyAlignment="1">
      <alignment horizontal="center"/>
    </xf>
    <xf numFmtId="164" fontId="8" fillId="0" borderId="0" xfId="1" applyNumberFormat="1" applyFont="1" applyFill="1" applyBorder="1"/>
    <xf numFmtId="164" fontId="8" fillId="0" borderId="9" xfId="1" applyNumberFormat="1" applyFont="1" applyFill="1" applyBorder="1"/>
    <xf numFmtId="164" fontId="8" fillId="0" borderId="0" xfId="0" applyNumberFormat="1" applyFont="1" applyFill="1"/>
    <xf numFmtId="0" fontId="9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64" fontId="8" fillId="0" borderId="35" xfId="0" applyNumberFormat="1" applyFont="1" applyBorder="1"/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0" fillId="0" borderId="1" xfId="3" applyFont="1" applyBorder="1" applyAlignment="1"/>
    <xf numFmtId="0" fontId="20" fillId="0" borderId="2" xfId="3" applyFont="1" applyBorder="1" applyAlignment="1"/>
    <xf numFmtId="0" fontId="20" fillId="0" borderId="3" xfId="3" applyFont="1" applyBorder="1" applyAlignment="1"/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6" fillId="7" borderId="4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right" vertical="center" indent="2"/>
    </xf>
    <xf numFmtId="0" fontId="9" fillId="2" borderId="9" xfId="0" applyFont="1" applyFill="1" applyBorder="1" applyAlignment="1">
      <alignment horizontal="right" vertical="center" indent="2"/>
    </xf>
    <xf numFmtId="0" fontId="9" fillId="2" borderId="1" xfId="0" applyFont="1" applyFill="1" applyBorder="1" applyAlignment="1">
      <alignment horizontal="right" vertical="center" indent="2"/>
    </xf>
    <xf numFmtId="0" fontId="9" fillId="2" borderId="2" xfId="0" applyFont="1" applyFill="1" applyBorder="1" applyAlignment="1">
      <alignment horizontal="right" vertical="center" indent="2"/>
    </xf>
    <xf numFmtId="0" fontId="9" fillId="2" borderId="16" xfId="0" applyFont="1" applyFill="1" applyBorder="1" applyAlignment="1">
      <alignment horizontal="right" vertical="center" indent="2"/>
    </xf>
    <xf numFmtId="0" fontId="9" fillId="2" borderId="17" xfId="0" applyFont="1" applyFill="1" applyBorder="1" applyAlignment="1">
      <alignment horizontal="right" vertical="center" indent="2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1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20" fillId="0" borderId="3" xfId="3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top" indent="1"/>
    </xf>
    <xf numFmtId="0" fontId="9" fillId="2" borderId="9" xfId="0" applyFont="1" applyFill="1" applyBorder="1" applyAlignment="1">
      <alignment horizontal="left" vertical="top" indent="1"/>
    </xf>
    <xf numFmtId="0" fontId="9" fillId="2" borderId="10" xfId="0" applyFont="1" applyFill="1" applyBorder="1" applyAlignment="1">
      <alignment horizontal="left" vertical="top" indent="1"/>
    </xf>
    <xf numFmtId="0" fontId="6" fillId="7" borderId="11" xfId="0" applyFont="1" applyFill="1" applyBorder="1" applyAlignment="1">
      <alignment horizontal="left" indent="1"/>
    </xf>
    <xf numFmtId="0" fontId="6" fillId="7" borderId="12" xfId="0" applyFont="1" applyFill="1" applyBorder="1" applyAlignment="1">
      <alignment horizontal="left" indent="1"/>
    </xf>
    <xf numFmtId="0" fontId="6" fillId="7" borderId="13" xfId="0" applyFont="1" applyFill="1" applyBorder="1" applyAlignment="1">
      <alignment horizontal="left" indent="1"/>
    </xf>
    <xf numFmtId="37" fontId="8" fillId="0" borderId="36" xfId="0" applyNumberFormat="1" applyFont="1" applyBorder="1" applyAlignment="1">
      <alignment horizontal="left" indent="1"/>
    </xf>
    <xf numFmtId="37" fontId="8" fillId="0" borderId="37" xfId="0" applyNumberFormat="1" applyFont="1" applyBorder="1" applyAlignment="1">
      <alignment horizontal="left" indent="1"/>
    </xf>
    <xf numFmtId="37" fontId="8" fillId="0" borderId="20" xfId="0" applyNumberFormat="1" applyFont="1" applyBorder="1" applyAlignment="1">
      <alignment horizontal="left" indent="1"/>
    </xf>
    <xf numFmtId="37" fontId="8" fillId="0" borderId="8" xfId="0" applyNumberFormat="1" applyFont="1" applyBorder="1" applyAlignment="1">
      <alignment horizontal="left" indent="1"/>
    </xf>
    <xf numFmtId="37" fontId="8" fillId="0" borderId="9" xfId="0" applyNumberFormat="1" applyFont="1" applyBorder="1" applyAlignment="1">
      <alignment horizontal="left" indent="1"/>
    </xf>
    <xf numFmtId="37" fontId="8" fillId="0" borderId="10" xfId="0" applyNumberFormat="1" applyFont="1" applyBorder="1" applyAlignment="1">
      <alignment horizontal="left" indent="1"/>
    </xf>
    <xf numFmtId="37" fontId="8" fillId="0" borderId="11" xfId="0" applyNumberFormat="1" applyFont="1" applyBorder="1" applyAlignment="1">
      <alignment horizontal="left" indent="1"/>
    </xf>
    <xf numFmtId="37" fontId="8" fillId="0" borderId="12" xfId="0" applyNumberFormat="1" applyFont="1" applyBorder="1" applyAlignment="1">
      <alignment horizontal="left" indent="1"/>
    </xf>
    <xf numFmtId="37" fontId="8" fillId="0" borderId="13" xfId="0" applyNumberFormat="1" applyFont="1" applyBorder="1" applyAlignment="1">
      <alignment horizontal="left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4056-1231-5D45-9B4A-7AE74F6E5189}">
  <sheetPr>
    <pageSetUpPr fitToPage="1"/>
  </sheetPr>
  <dimension ref="A1:H12"/>
  <sheetViews>
    <sheetView tabSelected="1" workbookViewId="0"/>
  </sheetViews>
  <sheetFormatPr defaultColWidth="0" defaultRowHeight="15" zeroHeight="1" x14ac:dyDescent="0.2"/>
  <cols>
    <col min="1" max="1" width="32.625" style="50" customWidth="1"/>
    <col min="2" max="8" width="0" style="1" hidden="1" customWidth="1"/>
    <col min="9" max="16384" width="11" style="1" hidden="1"/>
  </cols>
  <sheetData>
    <row r="1" spans="1:6" s="19" customFormat="1" ht="30" customHeight="1" x14ac:dyDescent="0.25">
      <c r="A1" s="47" t="s">
        <v>111</v>
      </c>
      <c r="B1" s="51"/>
      <c r="C1" s="51"/>
      <c r="D1" s="51"/>
    </row>
    <row r="2" spans="1:6" s="19" customFormat="1" ht="24" customHeight="1" x14ac:dyDescent="0.25">
      <c r="A2" s="54" t="s">
        <v>121</v>
      </c>
      <c r="B2" s="51"/>
      <c r="C2" s="51"/>
      <c r="D2" s="51"/>
    </row>
    <row r="3" spans="1:6" s="19" customFormat="1" ht="24" customHeight="1" x14ac:dyDescent="0.25">
      <c r="A3" s="54" t="s">
        <v>122</v>
      </c>
      <c r="B3" s="51"/>
      <c r="C3" s="51"/>
      <c r="D3" s="51"/>
    </row>
    <row r="4" spans="1:6" s="19" customFormat="1" ht="24" customHeight="1" x14ac:dyDescent="0.25">
      <c r="A4" s="54" t="s">
        <v>123</v>
      </c>
      <c r="B4" s="51"/>
      <c r="C4" s="51"/>
      <c r="D4" s="51"/>
    </row>
    <row r="5" spans="1:6" s="19" customFormat="1" ht="24" customHeight="1" x14ac:dyDescent="0.25">
      <c r="A5" s="54" t="s">
        <v>125</v>
      </c>
      <c r="B5" s="51"/>
      <c r="C5" s="51"/>
      <c r="D5" s="51"/>
    </row>
    <row r="6" spans="1:6" s="19" customFormat="1" ht="24" customHeight="1" x14ac:dyDescent="0.25">
      <c r="A6" s="54" t="s">
        <v>114</v>
      </c>
      <c r="B6" s="51"/>
      <c r="C6" s="51"/>
      <c r="D6" s="52"/>
      <c r="E6" s="52"/>
      <c r="F6" s="52"/>
    </row>
    <row r="7" spans="1:6" s="19" customFormat="1" ht="24" customHeight="1" x14ac:dyDescent="0.25">
      <c r="A7" s="53" t="s">
        <v>112</v>
      </c>
      <c r="B7" s="51"/>
      <c r="C7" s="51"/>
      <c r="D7" s="51"/>
    </row>
    <row r="8" spans="1:6" hidden="1" x14ac:dyDescent="0.2">
      <c r="A8" s="49"/>
      <c r="B8" s="48"/>
      <c r="C8" s="48"/>
      <c r="D8" s="48"/>
    </row>
    <row r="9" spans="1:6" hidden="1" x14ac:dyDescent="0.2">
      <c r="A9" s="49"/>
      <c r="B9" s="48"/>
      <c r="C9" s="48"/>
      <c r="D9" s="48"/>
    </row>
    <row r="10" spans="1:6" hidden="1" x14ac:dyDescent="0.2">
      <c r="A10" s="49"/>
      <c r="B10" s="48"/>
      <c r="C10" s="48"/>
      <c r="D10" s="48"/>
    </row>
    <row r="11" spans="1:6" hidden="1" x14ac:dyDescent="0.2">
      <c r="A11" s="49"/>
      <c r="B11" s="48"/>
      <c r="C11" s="48"/>
      <c r="D11" s="48"/>
    </row>
    <row r="12" spans="1:6" hidden="1" x14ac:dyDescent="0.2">
      <c r="A12" s="49"/>
      <c r="B12" s="48"/>
      <c r="C12" s="48"/>
      <c r="D12" s="48"/>
    </row>
  </sheetData>
  <hyperlinks>
    <hyperlink ref="A2" location="'Step 2, Assignment of Fin Aid'!A1" display="Step 2, Assignment of Fin Aid" xr:uid="{355071CA-71A9-451D-8062-9F13A0586287}"/>
    <hyperlink ref="A3" location="'Step 3, Allocation of Discount'!A1" display="Step 3, Allocation of Discount" xr:uid="{345608B5-E62B-4493-B9A3-1CE191868028}"/>
    <hyperlink ref="A4" location="'Step 4a, Journal Entries'!A1" display="Step 4a, Journal Entries" xr:uid="{6833E7C4-196F-49C8-AD4F-68C277C72766}"/>
    <hyperlink ref="A5" location="'Step 4b, Alt View Journal Entry'!A1" display="Step 4b, Alt View Journal Entry" xr:uid="{7F7C5FDC-D99B-416D-8B8D-1A6D233A4307}"/>
    <hyperlink ref="A6" location="'Summary of Outcomes'!A1" display="Summary of Outcomes" xr:uid="{8E8868AB-DA9D-4E3C-A380-A731662D4A5B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E108-51AA-B94C-8FA6-DEB48DD3177B}">
  <sheetPr>
    <pageSetUpPr fitToPage="1"/>
  </sheetPr>
  <dimension ref="A1:O10"/>
  <sheetViews>
    <sheetView workbookViewId="0">
      <selection sqref="A1:O1"/>
    </sheetView>
  </sheetViews>
  <sheetFormatPr defaultColWidth="0" defaultRowHeight="15" zeroHeight="1" x14ac:dyDescent="0.2"/>
  <cols>
    <col min="1" max="1" width="15.625" style="1" customWidth="1"/>
    <col min="2" max="15" width="12.625" style="1" customWidth="1"/>
    <col min="16" max="16384" width="11" style="1" hidden="1"/>
  </cols>
  <sheetData>
    <row r="1" spans="1:15" s="19" customFormat="1" ht="30" customHeight="1" x14ac:dyDescent="0.25">
      <c r="A1" s="103" t="s">
        <v>120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15" s="19" customFormat="1" ht="30" customHeight="1" x14ac:dyDescent="0.25">
      <c r="A2" s="109" t="s">
        <v>126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1:15" x14ac:dyDescent="0.2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8" t="s">
        <v>10</v>
      </c>
      <c r="L3" s="38" t="s">
        <v>11</v>
      </c>
      <c r="M3" s="38" t="s">
        <v>12</v>
      </c>
      <c r="N3" s="38" t="s">
        <v>13</v>
      </c>
      <c r="O3" s="38" t="s">
        <v>14</v>
      </c>
    </row>
    <row r="4" spans="1:15" ht="25.5" x14ac:dyDescent="0.2">
      <c r="A4" s="58"/>
      <c r="B4" s="112" t="s">
        <v>15</v>
      </c>
      <c r="C4" s="112"/>
      <c r="D4" s="112"/>
      <c r="E4" s="112"/>
      <c r="F4" s="112"/>
      <c r="G4" s="112" t="s">
        <v>16</v>
      </c>
      <c r="H4" s="112"/>
      <c r="I4" s="112"/>
      <c r="J4" s="112" t="s">
        <v>17</v>
      </c>
      <c r="K4" s="112"/>
      <c r="L4" s="112"/>
      <c r="M4" s="112" t="s">
        <v>18</v>
      </c>
      <c r="N4" s="112"/>
      <c r="O4" s="59" t="s">
        <v>19</v>
      </c>
    </row>
    <row r="5" spans="1:15" ht="39" thickBot="1" x14ac:dyDescent="0.25">
      <c r="A5" s="60" t="s">
        <v>20</v>
      </c>
      <c r="B5" s="55" t="s">
        <v>21</v>
      </c>
      <c r="C5" s="56" t="s">
        <v>22</v>
      </c>
      <c r="D5" s="57" t="s">
        <v>23</v>
      </c>
      <c r="E5" s="61" t="s">
        <v>24</v>
      </c>
      <c r="F5" s="62" t="s">
        <v>25</v>
      </c>
      <c r="G5" s="55" t="s">
        <v>26</v>
      </c>
      <c r="H5" s="55" t="s">
        <v>27</v>
      </c>
      <c r="I5" s="62" t="s">
        <v>28</v>
      </c>
      <c r="J5" s="56" t="s">
        <v>29</v>
      </c>
      <c r="K5" s="56" t="s">
        <v>30</v>
      </c>
      <c r="L5" s="39" t="s">
        <v>28</v>
      </c>
      <c r="M5" s="57" t="s">
        <v>31</v>
      </c>
      <c r="N5" s="57" t="s">
        <v>32</v>
      </c>
      <c r="O5" s="63" t="s">
        <v>33</v>
      </c>
    </row>
    <row r="6" spans="1:15" ht="15.75" thickBot="1" x14ac:dyDescent="0.25">
      <c r="A6" s="40" t="s">
        <v>127</v>
      </c>
      <c r="B6" s="41">
        <v>3293</v>
      </c>
      <c r="C6" s="41">
        <v>38245</v>
      </c>
      <c r="D6" s="41">
        <v>200</v>
      </c>
      <c r="E6" s="41">
        <v>18512</v>
      </c>
      <c r="F6" s="41">
        <f>SUM(B6:E6)</f>
        <v>60250</v>
      </c>
      <c r="G6" s="41">
        <v>3600</v>
      </c>
      <c r="H6" s="41">
        <f>+IF(G6&gt;F6,F6,G6)</f>
        <v>3600</v>
      </c>
      <c r="I6" s="41">
        <f t="shared" ref="I6" si="0">+F6-H6</f>
        <v>56650</v>
      </c>
      <c r="J6" s="41">
        <v>42594.259999999995</v>
      </c>
      <c r="K6" s="41">
        <f>+IF(J6&gt;I6,I6,J6)</f>
        <v>42594.259999999995</v>
      </c>
      <c r="L6" s="41">
        <f t="shared" ref="L6" si="1">+I6-K6</f>
        <v>14055.740000000005</v>
      </c>
      <c r="M6" s="41">
        <v>3629.74</v>
      </c>
      <c r="N6" s="41">
        <f>+IF(M6&gt;L6,L6,M6)</f>
        <v>3629.74</v>
      </c>
      <c r="O6" s="41">
        <f>+L6-N6</f>
        <v>10426.000000000005</v>
      </c>
    </row>
    <row r="7" spans="1:15" ht="16.5" thickTop="1" thickBot="1" x14ac:dyDescent="0.25">
      <c r="A7" s="42" t="s">
        <v>34</v>
      </c>
      <c r="B7" s="43">
        <f t="shared" ref="B7:O7" si="2">SUM(B6:B6)</f>
        <v>3293</v>
      </c>
      <c r="C7" s="43">
        <f t="shared" si="2"/>
        <v>38245</v>
      </c>
      <c r="D7" s="43">
        <f t="shared" si="2"/>
        <v>200</v>
      </c>
      <c r="E7" s="43">
        <f t="shared" si="2"/>
        <v>18512</v>
      </c>
      <c r="F7" s="43">
        <f t="shared" si="2"/>
        <v>60250</v>
      </c>
      <c r="G7" s="65">
        <f t="shared" si="2"/>
        <v>3600</v>
      </c>
      <c r="H7" s="67">
        <f t="shared" si="2"/>
        <v>3600</v>
      </c>
      <c r="I7" s="66">
        <f t="shared" si="2"/>
        <v>56650</v>
      </c>
      <c r="J7" s="65">
        <f t="shared" si="2"/>
        <v>42594.259999999995</v>
      </c>
      <c r="K7" s="67">
        <f t="shared" si="2"/>
        <v>42594.259999999995</v>
      </c>
      <c r="L7" s="66">
        <f t="shared" si="2"/>
        <v>14055.740000000005</v>
      </c>
      <c r="M7" s="65">
        <f t="shared" si="2"/>
        <v>3629.74</v>
      </c>
      <c r="N7" s="67">
        <f t="shared" si="2"/>
        <v>3629.74</v>
      </c>
      <c r="O7" s="66">
        <f t="shared" si="2"/>
        <v>10426.000000000005</v>
      </c>
    </row>
    <row r="8" spans="1:15" ht="25.5" customHeight="1" thickTop="1" x14ac:dyDescent="0.2">
      <c r="A8" s="44" t="s">
        <v>35</v>
      </c>
      <c r="B8" s="44" t="s">
        <v>36</v>
      </c>
      <c r="C8" s="44" t="s">
        <v>36</v>
      </c>
      <c r="D8" s="44" t="s">
        <v>36</v>
      </c>
      <c r="E8" s="44" t="s">
        <v>36</v>
      </c>
      <c r="F8" s="44" t="s">
        <v>37</v>
      </c>
      <c r="G8" s="44" t="s">
        <v>36</v>
      </c>
      <c r="H8" s="45" t="s">
        <v>38</v>
      </c>
      <c r="I8" s="44" t="s">
        <v>39</v>
      </c>
      <c r="J8" s="44" t="s">
        <v>36</v>
      </c>
      <c r="K8" s="45" t="s">
        <v>40</v>
      </c>
      <c r="L8" s="44" t="s">
        <v>41</v>
      </c>
      <c r="M8" s="44" t="s">
        <v>36</v>
      </c>
      <c r="N8" s="45" t="s">
        <v>42</v>
      </c>
      <c r="O8" s="46" t="s">
        <v>43</v>
      </c>
    </row>
    <row r="9" spans="1:15" x14ac:dyDescent="0.2">
      <c r="A9" s="106" t="s">
        <v>124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</row>
    <row r="10" spans="1:15" x14ac:dyDescent="0.2">
      <c r="A10" s="100" t="s">
        <v>112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</sheetData>
  <mergeCells count="8">
    <mergeCell ref="A10:O10"/>
    <mergeCell ref="A1:O1"/>
    <mergeCell ref="A9:O9"/>
    <mergeCell ref="A2:O2"/>
    <mergeCell ref="B4:F4"/>
    <mergeCell ref="G4:I4"/>
    <mergeCell ref="J4:L4"/>
    <mergeCell ref="M4:N4"/>
  </mergeCells>
  <hyperlinks>
    <hyperlink ref="A9:O9" location="'Table of Contents'!A2" display="Return to Table of Contents" xr:uid="{4299CCB9-D244-4B13-92D2-60FE92F02D32}"/>
  </hyperlinks>
  <pageMargins left="0.7" right="0.7" top="0.75" bottom="0.75" header="0.3" footer="0.3"/>
  <pageSetup scale="58" orientation="landscape" r:id="rId1"/>
  <headerFooter scaleWithDoc="0">
    <oddHeader>&amp;C&amp;A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A885-70F4-5F4F-8382-13549D723FA3}">
  <sheetPr>
    <pageSetUpPr fitToPage="1"/>
  </sheetPr>
  <dimension ref="A1:H14"/>
  <sheetViews>
    <sheetView workbookViewId="0">
      <selection sqref="A1:H1"/>
    </sheetView>
  </sheetViews>
  <sheetFormatPr defaultColWidth="0" defaultRowHeight="15" zeroHeight="1" x14ac:dyDescent="0.2"/>
  <cols>
    <col min="1" max="1" width="11" style="1" customWidth="1"/>
    <col min="2" max="2" width="32.875" style="1" bestFit="1" customWidth="1"/>
    <col min="3" max="3" width="38.625" style="1" bestFit="1" customWidth="1"/>
    <col min="4" max="8" width="13.625" style="1" customWidth="1"/>
    <col min="9" max="16384" width="11" style="1" hidden="1"/>
  </cols>
  <sheetData>
    <row r="1" spans="1:8" s="19" customFormat="1" ht="30" customHeight="1" x14ac:dyDescent="0.25">
      <c r="A1" s="103" t="s">
        <v>119</v>
      </c>
      <c r="B1" s="104"/>
      <c r="C1" s="104"/>
      <c r="D1" s="104"/>
      <c r="E1" s="104"/>
      <c r="F1" s="104"/>
      <c r="G1" s="104"/>
      <c r="H1" s="105"/>
    </row>
    <row r="2" spans="1:8" s="19" customFormat="1" ht="30" customHeight="1" x14ac:dyDescent="0.25">
      <c r="A2" s="109" t="s">
        <v>126</v>
      </c>
      <c r="B2" s="110"/>
      <c r="C2" s="110"/>
      <c r="D2" s="110"/>
      <c r="E2" s="110"/>
      <c r="F2" s="110"/>
      <c r="G2" s="110"/>
      <c r="H2" s="111"/>
    </row>
    <row r="3" spans="1:8" x14ac:dyDescent="0.2">
      <c r="A3" s="20" t="s">
        <v>44</v>
      </c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ht="15.75" thickBot="1" x14ac:dyDescent="0.25">
      <c r="A4" s="64" t="s">
        <v>45</v>
      </c>
      <c r="B4" s="64" t="s">
        <v>35</v>
      </c>
      <c r="C4" s="64" t="s">
        <v>46</v>
      </c>
      <c r="D4" s="55" t="s">
        <v>21</v>
      </c>
      <c r="E4" s="56" t="s">
        <v>22</v>
      </c>
      <c r="F4" s="57" t="s">
        <v>23</v>
      </c>
      <c r="G4" s="61" t="s">
        <v>24</v>
      </c>
      <c r="H4" s="62" t="s">
        <v>25</v>
      </c>
    </row>
    <row r="5" spans="1:8" x14ac:dyDescent="0.2">
      <c r="A5" s="22">
        <v>1</v>
      </c>
      <c r="B5" s="31" t="s">
        <v>47</v>
      </c>
      <c r="C5" s="31" t="s">
        <v>48</v>
      </c>
      <c r="D5" s="34">
        <f>'Step 2, Assignment of Fin Aid'!H7</f>
        <v>3600</v>
      </c>
      <c r="E5" s="34">
        <f>'Step 2, Assignment of Fin Aid'!K7</f>
        <v>42594.259999999995</v>
      </c>
      <c r="F5" s="34">
        <f>'Step 2, Assignment of Fin Aid'!N7</f>
        <v>3629.74</v>
      </c>
      <c r="G5" s="34">
        <v>0</v>
      </c>
      <c r="H5" s="34">
        <f>SUM(D5:G5)</f>
        <v>49823.999999999993</v>
      </c>
    </row>
    <row r="6" spans="1:8" x14ac:dyDescent="0.2">
      <c r="A6" s="23">
        <v>2</v>
      </c>
      <c r="B6" s="32" t="s">
        <v>49</v>
      </c>
      <c r="C6" s="32" t="s">
        <v>50</v>
      </c>
      <c r="D6" s="35">
        <f>'Step 2, Assignment of Fin Aid'!B7</f>
        <v>3293</v>
      </c>
      <c r="E6" s="35">
        <f>'Step 2, Assignment of Fin Aid'!C7</f>
        <v>38245</v>
      </c>
      <c r="F6" s="35">
        <f>'Step 2, Assignment of Fin Aid'!D7</f>
        <v>200</v>
      </c>
      <c r="G6" s="35">
        <f>'Step 2, Assignment of Fin Aid'!E7</f>
        <v>18512</v>
      </c>
      <c r="H6" s="35">
        <f t="shared" ref="H6:H9" si="0">SUM(D6:G6)</f>
        <v>60250</v>
      </c>
    </row>
    <row r="7" spans="1:8" ht="15.75" thickBot="1" x14ac:dyDescent="0.25">
      <c r="A7" s="23">
        <v>3</v>
      </c>
      <c r="B7" s="32" t="s">
        <v>51</v>
      </c>
      <c r="C7" s="32" t="s">
        <v>52</v>
      </c>
      <c r="D7" s="69">
        <f>+D6/H6</f>
        <v>5.4655601659751037E-2</v>
      </c>
      <c r="E7" s="69">
        <f>+E6/H6</f>
        <v>0.63477178423236513</v>
      </c>
      <c r="F7" s="69">
        <f>+F6/H6</f>
        <v>3.3195020746887966E-3</v>
      </c>
      <c r="G7" s="69">
        <f>+G6/H6</f>
        <v>0.307253112033195</v>
      </c>
      <c r="H7" s="36">
        <f t="shared" si="0"/>
        <v>1</v>
      </c>
    </row>
    <row r="8" spans="1:8" ht="16.5" thickTop="1" thickBot="1" x14ac:dyDescent="0.25">
      <c r="A8" s="23">
        <v>4</v>
      </c>
      <c r="B8" s="32" t="s">
        <v>53</v>
      </c>
      <c r="C8" s="32" t="s">
        <v>54</v>
      </c>
      <c r="D8" s="71">
        <f>+H5*D7</f>
        <v>2723.1606970954354</v>
      </c>
      <c r="E8" s="72">
        <f>+H5*E7</f>
        <v>31626.869377593357</v>
      </c>
      <c r="F8" s="72">
        <f>+H5*F7</f>
        <v>165.39087136929459</v>
      </c>
      <c r="G8" s="73">
        <f>+H5*G7</f>
        <v>15308.579053941905</v>
      </c>
      <c r="H8" s="68">
        <f t="shared" si="0"/>
        <v>49823.999999999993</v>
      </c>
    </row>
    <row r="9" spans="1:8" ht="16.5" thickTop="1" thickBot="1" x14ac:dyDescent="0.25">
      <c r="A9" s="25">
        <v>5</v>
      </c>
      <c r="B9" s="33" t="s">
        <v>55</v>
      </c>
      <c r="C9" s="33" t="s">
        <v>56</v>
      </c>
      <c r="D9" s="70">
        <f>+D6-D8</f>
        <v>569.83930290456465</v>
      </c>
      <c r="E9" s="70">
        <f t="shared" ref="E9:G9" si="1">+E6-E8</f>
        <v>6618.1306224066429</v>
      </c>
      <c r="F9" s="70">
        <f t="shared" si="1"/>
        <v>34.609128630705413</v>
      </c>
      <c r="G9" s="70">
        <f t="shared" si="1"/>
        <v>3203.4209460580951</v>
      </c>
      <c r="H9" s="37">
        <f t="shared" si="0"/>
        <v>10426.000000000007</v>
      </c>
    </row>
    <row r="10" spans="1:8" x14ac:dyDescent="0.2">
      <c r="A10" s="113" t="s">
        <v>57</v>
      </c>
      <c r="B10" s="114"/>
      <c r="C10" s="114"/>
      <c r="D10" s="27" t="s">
        <v>58</v>
      </c>
      <c r="E10" s="27" t="s">
        <v>59</v>
      </c>
      <c r="F10" s="27" t="s">
        <v>60</v>
      </c>
      <c r="G10" s="27" t="s">
        <v>61</v>
      </c>
      <c r="H10" s="29" t="s">
        <v>113</v>
      </c>
    </row>
    <row r="11" spans="1:8" x14ac:dyDescent="0.2">
      <c r="A11" s="115" t="s">
        <v>62</v>
      </c>
      <c r="B11" s="116"/>
      <c r="C11" s="116" t="s">
        <v>62</v>
      </c>
      <c r="D11" s="28" t="s">
        <v>63</v>
      </c>
      <c r="E11" s="28" t="s">
        <v>64</v>
      </c>
      <c r="F11" s="28" t="s">
        <v>65</v>
      </c>
      <c r="G11" s="28" t="s">
        <v>66</v>
      </c>
      <c r="H11" s="30" t="s">
        <v>113</v>
      </c>
    </row>
    <row r="12" spans="1:8" x14ac:dyDescent="0.2">
      <c r="A12" s="117" t="s">
        <v>67</v>
      </c>
      <c r="B12" s="118"/>
      <c r="C12" s="118" t="s">
        <v>67</v>
      </c>
      <c r="D12" s="97" t="s">
        <v>68</v>
      </c>
      <c r="E12" s="97" t="s">
        <v>69</v>
      </c>
      <c r="F12" s="97" t="s">
        <v>70</v>
      </c>
      <c r="G12" s="97" t="s">
        <v>71</v>
      </c>
      <c r="H12" s="98" t="s">
        <v>113</v>
      </c>
    </row>
    <row r="13" spans="1:8" x14ac:dyDescent="0.2">
      <c r="A13" s="106" t="s">
        <v>124</v>
      </c>
      <c r="B13" s="107"/>
      <c r="C13" s="107"/>
      <c r="D13" s="107"/>
      <c r="E13" s="107"/>
      <c r="F13" s="107"/>
      <c r="G13" s="107"/>
      <c r="H13" s="108"/>
    </row>
    <row r="14" spans="1:8" x14ac:dyDescent="0.2">
      <c r="A14" s="100" t="s">
        <v>112</v>
      </c>
      <c r="B14" s="101"/>
      <c r="C14" s="101"/>
      <c r="D14" s="101"/>
      <c r="E14" s="101"/>
      <c r="F14" s="101"/>
      <c r="G14" s="101"/>
      <c r="H14" s="102"/>
    </row>
  </sheetData>
  <mergeCells count="7">
    <mergeCell ref="A14:H14"/>
    <mergeCell ref="A10:C10"/>
    <mergeCell ref="A13:H13"/>
    <mergeCell ref="A2:H2"/>
    <mergeCell ref="A1:H1"/>
    <mergeCell ref="A11:C11"/>
    <mergeCell ref="A12:C12"/>
  </mergeCells>
  <hyperlinks>
    <hyperlink ref="A13:H13" location="'Table of Contents'!A3" display="Return to Table of Contents" xr:uid="{C9CE1297-0F5F-4362-9BDD-070354F1EEB2}"/>
  </hyperlinks>
  <pageMargins left="0.7" right="0.7" top="0.75" bottom="0.75" header="0.3" footer="0.3"/>
  <pageSetup scale="74" orientation="landscape" r:id="rId1"/>
  <headerFooter scaleWithDoc="0">
    <oddHeader>&amp;C&amp;A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C06A-B795-7E4F-97BE-347D740395B8}">
  <sheetPr>
    <pageSetUpPr fitToPage="1"/>
  </sheetPr>
  <dimension ref="A1:H14"/>
  <sheetViews>
    <sheetView workbookViewId="0">
      <selection sqref="A1:H1"/>
    </sheetView>
  </sheetViews>
  <sheetFormatPr defaultColWidth="0" defaultRowHeight="15" zeroHeight="1" x14ac:dyDescent="0.2"/>
  <cols>
    <col min="1" max="1" width="11" style="1" customWidth="1"/>
    <col min="2" max="2" width="31.75" style="1" bestFit="1" customWidth="1"/>
    <col min="3" max="3" width="37.875" style="1" bestFit="1" customWidth="1"/>
    <col min="4" max="8" width="13.625" style="1" customWidth="1"/>
    <col min="9" max="16384" width="11" style="1" hidden="1"/>
  </cols>
  <sheetData>
    <row r="1" spans="1:8" s="19" customFormat="1" ht="30" customHeight="1" x14ac:dyDescent="0.25">
      <c r="A1" s="119" t="s">
        <v>118</v>
      </c>
      <c r="B1" s="120"/>
      <c r="C1" s="120"/>
      <c r="D1" s="120"/>
      <c r="E1" s="120"/>
      <c r="F1" s="120"/>
      <c r="G1" s="120"/>
      <c r="H1" s="121"/>
    </row>
    <row r="2" spans="1:8" s="19" customFormat="1" ht="30" customHeight="1" x14ac:dyDescent="0.25">
      <c r="A2" s="125" t="s">
        <v>126</v>
      </c>
      <c r="B2" s="126"/>
      <c r="C2" s="126"/>
      <c r="D2" s="126"/>
      <c r="E2" s="126"/>
      <c r="F2" s="126"/>
      <c r="G2" s="126"/>
      <c r="H2" s="127"/>
    </row>
    <row r="3" spans="1:8" x14ac:dyDescent="0.2">
      <c r="A3" s="20" t="s">
        <v>44</v>
      </c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ht="15.75" thickBot="1" x14ac:dyDescent="0.25">
      <c r="A4" s="64" t="s">
        <v>45</v>
      </c>
      <c r="B4" s="64" t="s">
        <v>35</v>
      </c>
      <c r="C4" s="64" t="s">
        <v>46</v>
      </c>
      <c r="D4" s="76" t="s">
        <v>21</v>
      </c>
      <c r="E4" s="77" t="s">
        <v>22</v>
      </c>
      <c r="F4" s="78" t="s">
        <v>23</v>
      </c>
      <c r="G4" s="79" t="s">
        <v>24</v>
      </c>
      <c r="H4" s="62" t="s">
        <v>34</v>
      </c>
    </row>
    <row r="5" spans="1:8" ht="15.75" thickTop="1" x14ac:dyDescent="0.2">
      <c r="A5" s="22">
        <v>1</v>
      </c>
      <c r="B5" s="31" t="s">
        <v>72</v>
      </c>
      <c r="C5" s="31" t="s">
        <v>73</v>
      </c>
      <c r="D5" s="80">
        <f>'Step 3, Allocation of Discount'!D5</f>
        <v>3600</v>
      </c>
      <c r="E5" s="81">
        <f>'Step 3, Allocation of Discount'!E5</f>
        <v>42594.259999999995</v>
      </c>
      <c r="F5" s="81">
        <f>'Step 3, Allocation of Discount'!F5</f>
        <v>3629.74</v>
      </c>
      <c r="G5" s="82">
        <f>'Step 3, Allocation of Discount'!G5</f>
        <v>0</v>
      </c>
      <c r="H5" s="74">
        <f>SUM(D5:G5)</f>
        <v>49823.999999999993</v>
      </c>
    </row>
    <row r="6" spans="1:8" ht="15.75" thickBot="1" x14ac:dyDescent="0.25">
      <c r="A6" s="23">
        <v>2</v>
      </c>
      <c r="B6" s="32" t="s">
        <v>74</v>
      </c>
      <c r="C6" s="32" t="s">
        <v>75</v>
      </c>
      <c r="D6" s="83">
        <f>-'Step 3, Allocation of Discount'!D8</f>
        <v>-2723.1606970954354</v>
      </c>
      <c r="E6" s="84">
        <f>-'Step 3, Allocation of Discount'!E8</f>
        <v>-31626.869377593357</v>
      </c>
      <c r="F6" s="84">
        <f>-'Step 3, Allocation of Discount'!F8</f>
        <v>-165.39087136929459</v>
      </c>
      <c r="G6" s="85">
        <f>-'Step 3, Allocation of Discount'!G8</f>
        <v>-15308.579053941905</v>
      </c>
      <c r="H6" s="75">
        <f t="shared" ref="H6:H9" si="0">SUM(D6:G6)</f>
        <v>-49823.999999999993</v>
      </c>
    </row>
    <row r="7" spans="1:8" ht="16.5" thickTop="1" thickBot="1" x14ac:dyDescent="0.25">
      <c r="A7" s="23">
        <v>3</v>
      </c>
      <c r="B7" s="32" t="s">
        <v>51</v>
      </c>
      <c r="C7" s="32" t="s">
        <v>76</v>
      </c>
      <c r="D7" s="86">
        <f>+D5+D6</f>
        <v>876.83930290456465</v>
      </c>
      <c r="E7" s="86">
        <f t="shared" ref="E7:G7" si="1">+E5+E6</f>
        <v>10967.390622406638</v>
      </c>
      <c r="F7" s="86">
        <f t="shared" si="1"/>
        <v>3464.3491286307053</v>
      </c>
      <c r="G7" s="86">
        <f t="shared" si="1"/>
        <v>-15308.579053941905</v>
      </c>
      <c r="H7" s="24">
        <f t="shared" si="0"/>
        <v>0</v>
      </c>
    </row>
    <row r="8" spans="1:8" ht="15.75" thickTop="1" x14ac:dyDescent="0.2">
      <c r="A8" s="23">
        <v>4</v>
      </c>
      <c r="B8" s="32" t="s">
        <v>77</v>
      </c>
      <c r="C8" s="32" t="s">
        <v>78</v>
      </c>
      <c r="D8" s="88">
        <f>-D7</f>
        <v>-876.83930290456465</v>
      </c>
      <c r="E8" s="89">
        <f t="shared" ref="E8:F8" si="2">-E7</f>
        <v>-10967.390622406638</v>
      </c>
      <c r="F8" s="89">
        <f t="shared" si="2"/>
        <v>-3464.3491286307053</v>
      </c>
      <c r="G8" s="90">
        <v>0</v>
      </c>
      <c r="H8" s="75">
        <f t="shared" si="0"/>
        <v>-15308.579053941909</v>
      </c>
    </row>
    <row r="9" spans="1:8" ht="15.75" thickBot="1" x14ac:dyDescent="0.25">
      <c r="A9" s="23">
        <v>5</v>
      </c>
      <c r="B9" s="32" t="s">
        <v>77</v>
      </c>
      <c r="C9" s="32" t="s">
        <v>79</v>
      </c>
      <c r="D9" s="91">
        <v>0</v>
      </c>
      <c r="E9" s="92">
        <v>0</v>
      </c>
      <c r="F9" s="92">
        <v>0</v>
      </c>
      <c r="G9" s="93">
        <f>-G7</f>
        <v>15308.579053941905</v>
      </c>
      <c r="H9" s="75">
        <f t="shared" si="0"/>
        <v>15308.579053941905</v>
      </c>
    </row>
    <row r="10" spans="1:8" ht="16.5" thickTop="1" thickBot="1" x14ac:dyDescent="0.25">
      <c r="A10" s="25">
        <v>6</v>
      </c>
      <c r="B10" s="33" t="s">
        <v>80</v>
      </c>
      <c r="C10" s="33" t="s">
        <v>81</v>
      </c>
      <c r="D10" s="87">
        <f>SUM(D5:D6,D8:D9)</f>
        <v>0</v>
      </c>
      <c r="E10" s="87">
        <f t="shared" ref="E10:G10" si="3">SUM(E5:E6,E8:E9)</f>
        <v>0</v>
      </c>
      <c r="F10" s="87">
        <f t="shared" si="3"/>
        <v>0</v>
      </c>
      <c r="G10" s="87">
        <f t="shared" si="3"/>
        <v>0</v>
      </c>
      <c r="H10" s="26">
        <f>SUM(D10:G10)</f>
        <v>0</v>
      </c>
    </row>
    <row r="11" spans="1:8" x14ac:dyDescent="0.2">
      <c r="A11" s="113" t="s">
        <v>57</v>
      </c>
      <c r="B11" s="114"/>
      <c r="C11" s="114"/>
      <c r="D11" s="27" t="s">
        <v>82</v>
      </c>
      <c r="E11" s="27" t="s">
        <v>83</v>
      </c>
      <c r="F11" s="27" t="s">
        <v>84</v>
      </c>
      <c r="G11" s="27" t="s">
        <v>85</v>
      </c>
      <c r="H11" s="29" t="s">
        <v>113</v>
      </c>
    </row>
    <row r="12" spans="1:8" x14ac:dyDescent="0.2">
      <c r="A12" s="115" t="s">
        <v>86</v>
      </c>
      <c r="B12" s="116"/>
      <c r="C12" s="116"/>
      <c r="D12" s="28" t="s">
        <v>87</v>
      </c>
      <c r="E12" s="28" t="s">
        <v>88</v>
      </c>
      <c r="F12" s="28" t="s">
        <v>89</v>
      </c>
      <c r="G12" s="28" t="s">
        <v>90</v>
      </c>
      <c r="H12" s="30" t="s">
        <v>113</v>
      </c>
    </row>
    <row r="13" spans="1:8" x14ac:dyDescent="0.2">
      <c r="A13" s="122" t="s">
        <v>124</v>
      </c>
      <c r="B13" s="123"/>
      <c r="C13" s="123"/>
      <c r="D13" s="123"/>
      <c r="E13" s="123"/>
      <c r="F13" s="123"/>
      <c r="G13" s="123"/>
      <c r="H13" s="124"/>
    </row>
    <row r="14" spans="1:8" x14ac:dyDescent="0.2">
      <c r="A14" s="100" t="s">
        <v>112</v>
      </c>
      <c r="B14" s="101"/>
      <c r="C14" s="101"/>
      <c r="D14" s="101"/>
      <c r="E14" s="101"/>
      <c r="F14" s="101"/>
      <c r="G14" s="101"/>
      <c r="H14" s="102"/>
    </row>
  </sheetData>
  <mergeCells count="6">
    <mergeCell ref="A1:H1"/>
    <mergeCell ref="A13:H13"/>
    <mergeCell ref="A14:H14"/>
    <mergeCell ref="A2:H2"/>
    <mergeCell ref="A11:C11"/>
    <mergeCell ref="A12:C12"/>
  </mergeCells>
  <hyperlinks>
    <hyperlink ref="A13:H13" location="'Table of Contents'!A4" display="Return to Table of Contents" xr:uid="{774D5816-F493-4D90-86B3-5F49C38117AC}"/>
  </hyperlinks>
  <pageMargins left="0.7" right="0.7" top="0.75" bottom="0.75" header="0.3" footer="0.3"/>
  <pageSetup scale="75" orientation="landscape" r:id="rId1"/>
  <headerFooter scaleWithDoc="0">
    <oddHeader>&amp;C&amp;A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4725-0E8D-5F4A-AE23-42456A6BC346}">
  <sheetPr>
    <pageSetUpPr fitToPage="1"/>
  </sheetPr>
  <dimension ref="A1:D16"/>
  <sheetViews>
    <sheetView workbookViewId="0">
      <selection sqref="A1:D1"/>
    </sheetView>
  </sheetViews>
  <sheetFormatPr defaultColWidth="0" defaultRowHeight="15" zeroHeight="1" x14ac:dyDescent="0.2"/>
  <cols>
    <col min="1" max="3" width="13.625" style="1" customWidth="1"/>
    <col min="4" max="4" width="25.625" style="1" customWidth="1"/>
    <col min="5" max="16384" width="11" style="1" hidden="1"/>
  </cols>
  <sheetData>
    <row r="1" spans="1:4" s="19" customFormat="1" ht="30" customHeight="1" x14ac:dyDescent="0.25">
      <c r="A1" s="128" t="s">
        <v>115</v>
      </c>
      <c r="B1" s="129"/>
      <c r="C1" s="129"/>
      <c r="D1" s="130"/>
    </row>
    <row r="2" spans="1:4" s="19" customFormat="1" ht="30" customHeight="1" x14ac:dyDescent="0.25">
      <c r="A2" s="125" t="s">
        <v>126</v>
      </c>
      <c r="B2" s="126"/>
      <c r="C2" s="126"/>
      <c r="D2" s="127"/>
    </row>
    <row r="3" spans="1:4" ht="15.75" thickBot="1" x14ac:dyDescent="0.25">
      <c r="A3" s="64" t="s">
        <v>91</v>
      </c>
      <c r="B3" s="64" t="s">
        <v>92</v>
      </c>
      <c r="C3" s="64" t="s">
        <v>93</v>
      </c>
      <c r="D3" s="64" t="s">
        <v>94</v>
      </c>
    </row>
    <row r="4" spans="1:4" ht="25.5" customHeight="1" x14ac:dyDescent="0.2">
      <c r="A4" s="12" t="s">
        <v>21</v>
      </c>
      <c r="B4" s="13" t="s">
        <v>95</v>
      </c>
      <c r="C4" s="94">
        <f>'Step 4a, Journal Entries'!D5</f>
        <v>3600</v>
      </c>
      <c r="D4" s="14" t="s">
        <v>96</v>
      </c>
    </row>
    <row r="5" spans="1:4" x14ac:dyDescent="0.2">
      <c r="A5" s="12" t="s">
        <v>22</v>
      </c>
      <c r="B5" s="13" t="s">
        <v>95</v>
      </c>
      <c r="C5" s="94">
        <f>'Step 4a, Journal Entries'!E5</f>
        <v>42594.259999999995</v>
      </c>
      <c r="D5" s="15" t="s">
        <v>96</v>
      </c>
    </row>
    <row r="6" spans="1:4" x14ac:dyDescent="0.2">
      <c r="A6" s="16" t="s">
        <v>23</v>
      </c>
      <c r="B6" s="17" t="s">
        <v>95</v>
      </c>
      <c r="C6" s="95">
        <f>'Step 4a, Journal Entries'!F5</f>
        <v>3629.74</v>
      </c>
      <c r="D6" s="18" t="s">
        <v>96</v>
      </c>
    </row>
    <row r="7" spans="1:4" ht="25.5" customHeight="1" x14ac:dyDescent="0.2">
      <c r="A7" s="12" t="s">
        <v>21</v>
      </c>
      <c r="B7" s="13" t="s">
        <v>97</v>
      </c>
      <c r="C7" s="94">
        <f>'Step 4a, Journal Entries'!D6</f>
        <v>-2723.1606970954354</v>
      </c>
      <c r="D7" s="15" t="s">
        <v>98</v>
      </c>
    </row>
    <row r="8" spans="1:4" x14ac:dyDescent="0.2">
      <c r="A8" s="12" t="s">
        <v>22</v>
      </c>
      <c r="B8" s="13" t="s">
        <v>97</v>
      </c>
      <c r="C8" s="94">
        <f>'Step 4a, Journal Entries'!E6</f>
        <v>-31626.869377593357</v>
      </c>
      <c r="D8" s="15" t="s">
        <v>98</v>
      </c>
    </row>
    <row r="9" spans="1:4" x14ac:dyDescent="0.2">
      <c r="A9" s="12" t="s">
        <v>23</v>
      </c>
      <c r="B9" s="13" t="s">
        <v>97</v>
      </c>
      <c r="C9" s="94">
        <f>'Step 4a, Journal Entries'!F6</f>
        <v>-165.39087136929459</v>
      </c>
      <c r="D9" s="15" t="s">
        <v>98</v>
      </c>
    </row>
    <row r="10" spans="1:4" x14ac:dyDescent="0.2">
      <c r="A10" s="16" t="s">
        <v>24</v>
      </c>
      <c r="B10" s="17" t="s">
        <v>97</v>
      </c>
      <c r="C10" s="95">
        <f>'Step 4a, Journal Entries'!G6</f>
        <v>-15308.579053941905</v>
      </c>
      <c r="D10" s="18" t="s">
        <v>98</v>
      </c>
    </row>
    <row r="11" spans="1:4" ht="25.5" customHeight="1" x14ac:dyDescent="0.2">
      <c r="A11" s="12" t="s">
        <v>21</v>
      </c>
      <c r="B11" s="13" t="s">
        <v>99</v>
      </c>
      <c r="C11" s="96">
        <f>-C4-C7</f>
        <v>-876.83930290456465</v>
      </c>
      <c r="D11" s="15" t="s">
        <v>100</v>
      </c>
    </row>
    <row r="12" spans="1:4" x14ac:dyDescent="0.2">
      <c r="A12" s="12" t="s">
        <v>22</v>
      </c>
      <c r="B12" s="13" t="s">
        <v>99</v>
      </c>
      <c r="C12" s="96">
        <f t="shared" ref="C12:C13" si="0">-C5-C8</f>
        <v>-10967.390622406638</v>
      </c>
      <c r="D12" s="15" t="s">
        <v>100</v>
      </c>
    </row>
    <row r="13" spans="1:4" x14ac:dyDescent="0.2">
      <c r="A13" s="12" t="s">
        <v>23</v>
      </c>
      <c r="B13" s="13" t="s">
        <v>99</v>
      </c>
      <c r="C13" s="96">
        <f t="shared" si="0"/>
        <v>-3464.3491286307053</v>
      </c>
      <c r="D13" s="15" t="s">
        <v>100</v>
      </c>
    </row>
    <row r="14" spans="1:4" x14ac:dyDescent="0.2">
      <c r="A14" s="16" t="s">
        <v>24</v>
      </c>
      <c r="B14" s="17" t="s">
        <v>99</v>
      </c>
      <c r="C14" s="95">
        <f>-C10</f>
        <v>15308.579053941905</v>
      </c>
      <c r="D14" s="18" t="s">
        <v>100</v>
      </c>
    </row>
    <row r="15" spans="1:4" x14ac:dyDescent="0.2">
      <c r="A15" s="106" t="s">
        <v>124</v>
      </c>
      <c r="B15" s="107"/>
      <c r="C15" s="107"/>
      <c r="D15" s="108"/>
    </row>
    <row r="16" spans="1:4" x14ac:dyDescent="0.2">
      <c r="A16" s="100" t="s">
        <v>112</v>
      </c>
      <c r="B16" s="101"/>
      <c r="C16" s="101"/>
      <c r="D16" s="102"/>
    </row>
  </sheetData>
  <mergeCells count="4">
    <mergeCell ref="A1:D1"/>
    <mergeCell ref="A2:D2"/>
    <mergeCell ref="A15:D15"/>
    <mergeCell ref="A16:D16"/>
  </mergeCells>
  <hyperlinks>
    <hyperlink ref="A15:D15" location="'Table of Contents'!A5" display="Return to Table of Contents" xr:uid="{24AC6985-3905-4F12-8678-5845EFBA0FDE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3FCE-886A-2046-AAC8-0ACF606D87FC}">
  <sheetPr>
    <pageSetUpPr fitToPage="1"/>
  </sheetPr>
  <dimension ref="A1:D16"/>
  <sheetViews>
    <sheetView workbookViewId="0">
      <selection sqref="A1:D1"/>
    </sheetView>
  </sheetViews>
  <sheetFormatPr defaultColWidth="0" defaultRowHeight="15" zeroHeight="1" x14ac:dyDescent="0.2"/>
  <cols>
    <col min="1" max="1" width="15.625" style="1" customWidth="1"/>
    <col min="2" max="4" width="13.625" style="1" customWidth="1"/>
    <col min="5" max="16384" width="11" style="1" hidden="1"/>
  </cols>
  <sheetData>
    <row r="1" spans="1:4" s="19" customFormat="1" ht="30" customHeight="1" x14ac:dyDescent="0.25">
      <c r="A1" s="119" t="s">
        <v>114</v>
      </c>
      <c r="B1" s="120"/>
      <c r="C1" s="120"/>
      <c r="D1" s="121"/>
    </row>
    <row r="2" spans="1:4" s="19" customFormat="1" ht="30" customHeight="1" x14ac:dyDescent="0.25">
      <c r="A2" s="125" t="s">
        <v>126</v>
      </c>
      <c r="B2" s="126"/>
      <c r="C2" s="126"/>
      <c r="D2" s="127"/>
    </row>
    <row r="3" spans="1:4" ht="15.75" thickBot="1" x14ac:dyDescent="0.25">
      <c r="A3" s="64" t="s">
        <v>46</v>
      </c>
      <c r="B3" s="134" t="s">
        <v>116</v>
      </c>
      <c r="C3" s="135"/>
      <c r="D3" s="136"/>
    </row>
    <row r="4" spans="1:4" x14ac:dyDescent="0.2">
      <c r="A4" s="2" t="s">
        <v>101</v>
      </c>
      <c r="B4" s="137">
        <f>SUM('Step 2, Assignment of Fin Aid'!B7:E7)</f>
        <v>60250</v>
      </c>
      <c r="C4" s="138"/>
      <c r="D4" s="139"/>
    </row>
    <row r="5" spans="1:4" x14ac:dyDescent="0.2">
      <c r="A5" s="3" t="s">
        <v>102</v>
      </c>
      <c r="B5" s="140">
        <f>SUM('Step 2, Assignment of Fin Aid'!G7+'Step 2, Assignment of Fin Aid'!J7+'Step 2, Assignment of Fin Aid'!M7)</f>
        <v>49823.999999999993</v>
      </c>
      <c r="C5" s="141"/>
      <c r="D5" s="142"/>
    </row>
    <row r="6" spans="1:4" x14ac:dyDescent="0.2">
      <c r="A6" s="3" t="s">
        <v>103</v>
      </c>
      <c r="B6" s="140">
        <f>SUM('Step 2, Assignment of Fin Aid'!H7+'Step 2, Assignment of Fin Aid'!K7+'Step 2, Assignment of Fin Aid'!N7)</f>
        <v>49823.999999999993</v>
      </c>
      <c r="C6" s="141"/>
      <c r="D6" s="142"/>
    </row>
    <row r="7" spans="1:4" ht="15.75" thickBot="1" x14ac:dyDescent="0.25">
      <c r="A7" s="4" t="s">
        <v>104</v>
      </c>
      <c r="B7" s="143">
        <f>'Step 2, Assignment of Fin Aid'!O7</f>
        <v>10426.000000000005</v>
      </c>
      <c r="C7" s="144"/>
      <c r="D7" s="145"/>
    </row>
    <row r="8" spans="1:4" ht="25.5" customHeight="1" x14ac:dyDescent="0.2">
      <c r="A8" s="131" t="s">
        <v>117</v>
      </c>
      <c r="B8" s="132"/>
      <c r="C8" s="132"/>
      <c r="D8" s="133"/>
    </row>
    <row r="9" spans="1:4" ht="15.75" thickBot="1" x14ac:dyDescent="0.25">
      <c r="A9" s="64" t="s">
        <v>105</v>
      </c>
      <c r="B9" s="64" t="s">
        <v>106</v>
      </c>
      <c r="C9" s="64" t="s">
        <v>96</v>
      </c>
      <c r="D9" s="64" t="s">
        <v>107</v>
      </c>
    </row>
    <row r="10" spans="1:4" x14ac:dyDescent="0.2">
      <c r="A10" s="2" t="s">
        <v>21</v>
      </c>
      <c r="B10" s="5">
        <f>'Step 2, Assignment of Fin Aid'!G7</f>
        <v>3600</v>
      </c>
      <c r="C10" s="5">
        <f>'Step 2, Assignment of Fin Aid'!H7</f>
        <v>3600</v>
      </c>
      <c r="D10" s="99">
        <f>'Step 3, Allocation of Discount'!D9</f>
        <v>569.83930290456465</v>
      </c>
    </row>
    <row r="11" spans="1:4" x14ac:dyDescent="0.2">
      <c r="A11" s="3" t="s">
        <v>22</v>
      </c>
      <c r="B11" s="6">
        <f>'Step 2, Assignment of Fin Aid'!J7</f>
        <v>42594.259999999995</v>
      </c>
      <c r="C11" s="6">
        <f>'Step 2, Assignment of Fin Aid'!K7</f>
        <v>42594.259999999995</v>
      </c>
      <c r="D11" s="6">
        <f>'Step 3, Allocation of Discount'!E9</f>
        <v>6618.1306224066429</v>
      </c>
    </row>
    <row r="12" spans="1:4" x14ac:dyDescent="0.2">
      <c r="A12" s="3" t="s">
        <v>23</v>
      </c>
      <c r="B12" s="6">
        <f>'Step 2, Assignment of Fin Aid'!M7</f>
        <v>3629.74</v>
      </c>
      <c r="C12" s="7">
        <f>'Step 2, Assignment of Fin Aid'!N7</f>
        <v>3629.74</v>
      </c>
      <c r="D12" s="6">
        <f>'Step 3, Allocation of Discount'!F9</f>
        <v>34.609128630705413</v>
      </c>
    </row>
    <row r="13" spans="1:4" ht="15.75" thickBot="1" x14ac:dyDescent="0.25">
      <c r="A13" s="4" t="s">
        <v>24</v>
      </c>
      <c r="B13" s="8">
        <v>0</v>
      </c>
      <c r="C13" s="9">
        <v>0</v>
      </c>
      <c r="D13" s="8">
        <f>'Step 3, Allocation of Discount'!G9</f>
        <v>3203.4209460580951</v>
      </c>
    </row>
    <row r="14" spans="1:4" ht="31.5" x14ac:dyDescent="0.2">
      <c r="A14" s="10" t="s">
        <v>35</v>
      </c>
      <c r="B14" s="11" t="s">
        <v>108</v>
      </c>
      <c r="C14" s="11" t="s">
        <v>109</v>
      </c>
      <c r="D14" s="11" t="s">
        <v>110</v>
      </c>
    </row>
    <row r="15" spans="1:4" x14ac:dyDescent="0.2">
      <c r="A15" s="106" t="s">
        <v>124</v>
      </c>
      <c r="B15" s="107"/>
      <c r="C15" s="107"/>
      <c r="D15" s="108"/>
    </row>
    <row r="16" spans="1:4" x14ac:dyDescent="0.2">
      <c r="A16" s="100" t="s">
        <v>112</v>
      </c>
      <c r="B16" s="101"/>
      <c r="C16" s="101"/>
      <c r="D16" s="102"/>
    </row>
  </sheetData>
  <mergeCells count="10">
    <mergeCell ref="A15:D15"/>
    <mergeCell ref="A1:D1"/>
    <mergeCell ref="A16:D16"/>
    <mergeCell ref="A8:D8"/>
    <mergeCell ref="A2:D2"/>
    <mergeCell ref="B3:D3"/>
    <mergeCell ref="B4:D4"/>
    <mergeCell ref="B5:D5"/>
    <mergeCell ref="B6:D6"/>
    <mergeCell ref="B7:D7"/>
  </mergeCells>
  <hyperlinks>
    <hyperlink ref="A15:D15" location="'Table of Contents'!A6" display="Return to Table of Contents" xr:uid="{3D8AB75F-2FEF-4EEF-81CF-58DD7841E58D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of Contents</vt:lpstr>
      <vt:lpstr>Step 2, Assignment of Fin Aid</vt:lpstr>
      <vt:lpstr>Step 3, Allocation of Discount</vt:lpstr>
      <vt:lpstr>Step 4a, Journal Entries</vt:lpstr>
      <vt:lpstr>Step 4b, Alt View Journal Entry</vt:lpstr>
      <vt:lpstr>Summary of Outcomes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Helen Shuff</dc:creator>
  <cp:lastModifiedBy>Lisa Parks</cp:lastModifiedBy>
  <cp:lastPrinted>2025-07-17T23:17:39Z</cp:lastPrinted>
  <dcterms:created xsi:type="dcterms:W3CDTF">2025-07-14T21:31:46Z</dcterms:created>
  <dcterms:modified xsi:type="dcterms:W3CDTF">2025-07-21T15:20:37Z</dcterms:modified>
</cp:coreProperties>
</file>