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FERING_FILES\AFR website\AFR 2023_eTasks\"/>
    </mc:Choice>
  </mc:AlternateContent>
  <xr:revisionPtr revIDLastSave="0" documentId="8_{4F4F1AB7-4E41-4724-8E8C-2E56364EEE2A}" xr6:coauthVersionLast="47" xr6:coauthVersionMax="47" xr10:uidLastSave="{00000000-0000-0000-0000-000000000000}"/>
  <bookViews>
    <workbookView xWindow="28680" yWindow="-120" windowWidth="29040" windowHeight="15840" activeTab="1" xr2:uid="{2599FBE4-BEA1-4C5A-9A80-D0D02C3767A2}"/>
  </bookViews>
  <sheets>
    <sheet name="Table of Contents" sheetId="11" r:id="rId1"/>
    <sheet name="Template" sheetId="10" r:id="rId2"/>
    <sheet name="Example - Template" sheetId="6" r:id="rId3"/>
    <sheet name="Example - Amort table" sheetId="9" r:id="rId4"/>
  </sheets>
  <externalReferences>
    <externalReference r:id="rId5"/>
  </externalReferences>
  <definedNames>
    <definedName name="_xlnm.Print_Area" localSheetId="3">'Example - Amort table'!$A$1:$N$42</definedName>
    <definedName name="_xlnm.Print_Area" localSheetId="2">'Example - Template'!$A$2:$M$27</definedName>
    <definedName name="_xlnm.Print_Area" localSheetId="1">Template!$A$2:$Q$27</definedName>
    <definedName name="TitleRegion1.A8.F11.1">#REF!</definedName>
    <definedName name="TitleRegion2.A12.M17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0" l="1"/>
  <c r="K16" i="9" l="1"/>
  <c r="H20" i="10"/>
  <c r="G20" i="10"/>
  <c r="B14" i="10"/>
  <c r="B18" i="10" s="1"/>
  <c r="B19" i="10" s="1"/>
  <c r="B20" i="10" s="1"/>
  <c r="B15" i="10" s="1"/>
  <c r="B16" i="10" s="1"/>
  <c r="B13" i="10"/>
  <c r="G24" i="10"/>
  <c r="G23" i="10"/>
  <c r="G16" i="10"/>
  <c r="G21" i="10"/>
  <c r="G22" i="10" s="1"/>
  <c r="G17" i="10"/>
  <c r="G13" i="10"/>
  <c r="K138" i="9"/>
  <c r="I138" i="9"/>
  <c r="F138" i="9"/>
  <c r="E138" i="9"/>
  <c r="D138" i="9"/>
  <c r="C138" i="9"/>
  <c r="K133" i="9"/>
  <c r="I133" i="9"/>
  <c r="F133" i="9"/>
  <c r="E133" i="9"/>
  <c r="D133" i="9"/>
  <c r="C133" i="9"/>
  <c r="K120" i="9"/>
  <c r="I120" i="9"/>
  <c r="F120" i="9"/>
  <c r="E120" i="9"/>
  <c r="D120" i="9"/>
  <c r="C120" i="9"/>
  <c r="K107" i="9"/>
  <c r="I107" i="9"/>
  <c r="F107" i="9"/>
  <c r="E107" i="9"/>
  <c r="D107" i="9"/>
  <c r="C107" i="9"/>
  <c r="K94" i="9"/>
  <c r="I94" i="9"/>
  <c r="F94" i="9"/>
  <c r="E94" i="9"/>
  <c r="D94" i="9"/>
  <c r="C94" i="9"/>
  <c r="K81" i="9"/>
  <c r="I81" i="9"/>
  <c r="F81" i="9"/>
  <c r="E81" i="9"/>
  <c r="D81" i="9"/>
  <c r="C81" i="9"/>
  <c r="K68" i="9"/>
  <c r="I68" i="9"/>
  <c r="F68" i="9"/>
  <c r="E68" i="9"/>
  <c r="D68" i="9"/>
  <c r="C68" i="9"/>
  <c r="K55" i="9"/>
  <c r="I55" i="9"/>
  <c r="F55" i="9"/>
  <c r="E55" i="9"/>
  <c r="D55" i="9"/>
  <c r="C55" i="9"/>
  <c r="K42" i="9"/>
  <c r="I42" i="9"/>
  <c r="F42" i="9"/>
  <c r="E42" i="9"/>
  <c r="D42" i="9"/>
  <c r="C42" i="9"/>
  <c r="K29" i="9"/>
  <c r="I29" i="9"/>
  <c r="F29" i="9"/>
  <c r="E29" i="9"/>
  <c r="D29" i="9"/>
  <c r="C29" i="9"/>
  <c r="F16" i="9"/>
  <c r="E16" i="9"/>
  <c r="D16" i="9"/>
  <c r="C16" i="9"/>
  <c r="G14" i="10" l="1"/>
  <c r="B17" i="10"/>
  <c r="B21" i="10"/>
  <c r="B22" i="10" s="1"/>
  <c r="G18" i="10"/>
  <c r="G19" i="10" s="1"/>
  <c r="E9" i="10"/>
  <c r="G15" i="10"/>
  <c r="H20" i="6"/>
  <c r="B13" i="6"/>
  <c r="B14" i="6" s="1"/>
  <c r="B18" i="6" s="1"/>
  <c r="B19" i="6" s="1"/>
  <c r="B20" i="6" s="1"/>
  <c r="B15" i="6" s="1"/>
  <c r="B16" i="6" s="1"/>
  <c r="L9" i="6"/>
  <c r="G24" i="6" s="1"/>
  <c r="I9" i="6"/>
  <c r="H23" i="6" s="1"/>
  <c r="G9" i="6"/>
  <c r="F9" i="6"/>
  <c r="G21" i="6" s="1"/>
  <c r="G22" i="6" s="1"/>
  <c r="D9" i="6"/>
  <c r="G17" i="6" s="1"/>
  <c r="C9" i="6"/>
  <c r="E9" i="6" l="1"/>
  <c r="G13" i="6"/>
  <c r="G16" i="6"/>
  <c r="B7" i="10"/>
  <c r="B24" i="10"/>
  <c r="B23" i="10"/>
  <c r="G18" i="6"/>
  <c r="G19" i="6" s="1"/>
  <c r="B21" i="6"/>
  <c r="B22" i="6" s="1"/>
  <c r="B17" i="6"/>
  <c r="G20" i="6"/>
  <c r="G15" i="6"/>
  <c r="G23" i="6"/>
  <c r="B23" i="6" l="1"/>
  <c r="B24" i="6"/>
  <c r="G14" i="6"/>
  <c r="B7" i="6" s="1"/>
</calcChain>
</file>

<file path=xl/sharedStrings.xml><?xml version="1.0" encoding="utf-8"?>
<sst xmlns="http://schemas.openxmlformats.org/spreadsheetml/2006/main" count="363" uniqueCount="92">
  <si>
    <t>Batch Agency</t>
  </si>
  <si>
    <t>Financial Agency</t>
  </si>
  <si>
    <t>Batch Date</t>
  </si>
  <si>
    <t>Prepared by</t>
  </si>
  <si>
    <t>Batch Type</t>
  </si>
  <si>
    <t>Entered by</t>
  </si>
  <si>
    <t>Batch Number</t>
  </si>
  <si>
    <t>Current Doc. No.</t>
  </si>
  <si>
    <t>Edit Mode</t>
  </si>
  <si>
    <t>Effective Date</t>
  </si>
  <si>
    <t>Batch Amount</t>
  </si>
  <si>
    <t>Beginning Balance</t>
  </si>
  <si>
    <t>Additions</t>
  </si>
  <si>
    <t>Reductions</t>
  </si>
  <si>
    <t>Ending Balance</t>
  </si>
  <si>
    <t>Amounts Due Within One Year</t>
  </si>
  <si>
    <t>Doc Sfx</t>
  </si>
  <si>
    <t>Fin. 
Agy.</t>
  </si>
  <si>
    <t>TRANS 
CODE</t>
  </si>
  <si>
    <t>PCA</t>
  </si>
  <si>
    <t>AY</t>
  </si>
  <si>
    <t>COMP 
OBJ</t>
  </si>
  <si>
    <t>AMOUNT</t>
  </si>
  <si>
    <t>R</t>
  </si>
  <si>
    <t>GL 
ACCT</t>
  </si>
  <si>
    <t>AGL 
AGY</t>
  </si>
  <si>
    <t>APPN #</t>
  </si>
  <si>
    <t>FUND</t>
  </si>
  <si>
    <t>DESCRIPTIONS</t>
  </si>
  <si>
    <t>CY</t>
  </si>
  <si>
    <t>blank</t>
  </si>
  <si>
    <t>7XXX</t>
  </si>
  <si>
    <t>End of Worksheet</t>
  </si>
  <si>
    <t>FT01,02,03,04 Record Capital Outlay in Expenditures</t>
  </si>
  <si>
    <t>FT01,02,03,04 Record Increase in Obligation</t>
  </si>
  <si>
    <t>FT12 Record BC CL Right to Use Obli due in 1 Yr.</t>
  </si>
  <si>
    <t xml:space="preserve">From LeaseQuery </t>
  </si>
  <si>
    <t>06XX</t>
  </si>
  <si>
    <t>FT12 Record BC NC Right to Use Lease Add</t>
  </si>
  <si>
    <t>FT11 Record Right to Use Asset and Elim Right to Use Outlay</t>
  </si>
  <si>
    <t>AFR Data Entry Template - Record Right to Use Lease Asset and Obligation in USAS</t>
  </si>
  <si>
    <t>Governmental Activities 
FT 01,02,03,04,11,12</t>
  </si>
  <si>
    <t>FT11 Record BC Amortization Right to Use Asset</t>
  </si>
  <si>
    <t>XXXX</t>
  </si>
  <si>
    <t>Interest Expense</t>
  </si>
  <si>
    <t>Amortization Expense</t>
  </si>
  <si>
    <t>Accumulated Amortization</t>
  </si>
  <si>
    <t>Amort Exp</t>
  </si>
  <si>
    <t>Accr Interest</t>
  </si>
  <si>
    <r>
      <t xml:space="preserve">Asset GL accounts used with T-code 513:                                         Accm Amortization GL accounts used with T-code 512:
</t>
    </r>
    <r>
      <rPr>
        <sz val="12"/>
        <rFont val="Arial"/>
        <family val="2"/>
      </rPr>
      <t>0621 - Right to Use Asset - Land                                                             0622 - Right to Use Asset - Land - Amort
0623 - Right to Use Asset - Buildings                                                       0624 - Right to Use Asset - Buildings - Amort
0631 - Right to Use Asset - Facilities                                                       0632 - Right to Use Asset - Facilities - Amort
0636 - Right to Use Asset - Infrastructure                                                0637 - Right to Use Asset - Infrastructure - Amort
0648 - Right to Use Asset - Equipment                                                    0649 - Right to Use Asset - Equipment - Amort
0658 - Right to Use Asset - Vehicles                                                        0659 - Right to Use Asset - Vehicles - Amort</t>
    </r>
  </si>
  <si>
    <t>Interest Exp</t>
  </si>
  <si>
    <t>FT01,02,03,04 Reclass Rent/Lease expense - Right to Use</t>
  </si>
  <si>
    <t>FT01,02,03,04 Record Interest expense - Right to Use</t>
  </si>
  <si>
    <t>FT01,02,03,04 Record Debt Service expense - Right to Use</t>
  </si>
  <si>
    <t>FT12 Record BC NC Right to Use Lease Reduction</t>
  </si>
  <si>
    <t>FT12 Reverse BC CL from BC NC Right to Use Obligation</t>
  </si>
  <si>
    <t>FT12 Record BC Accrued Interest Payable</t>
  </si>
  <si>
    <t>Cash</t>
  </si>
  <si>
    <t>New Rules Amortization Schedule (GASB 87) with borrowing rate: 3 % - Total Fixed Payments ()</t>
  </si>
  <si>
    <t>Year</t>
  </si>
  <si>
    <t>Month</t>
  </si>
  <si>
    <t>Liability Reduction</t>
  </si>
  <si>
    <t>Accrued Interest</t>
  </si>
  <si>
    <t>Cumulative Accrued Interest Liability</t>
  </si>
  <si>
    <t>Total Liability</t>
  </si>
  <si>
    <t>ST Lease Liab.</t>
  </si>
  <si>
    <t>LT Lease Liab.</t>
  </si>
  <si>
    <t>Net Asset Balance</t>
  </si>
  <si>
    <t>Gross Asset Balance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</si>
  <si>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</si>
  <si>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</si>
  <si>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</si>
  <si>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</si>
  <si>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</si>
  <si>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</si>
  <si>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</si>
  <si>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</si>
  <si>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</si>
  <si>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</si>
  <si>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</si>
  <si>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</si>
  <si>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Totals</t>
  </si>
  <si>
    <t>Building - 1620 L ST, Austin, TX</t>
  </si>
  <si>
    <t>FT12 Record BC NC Right to Use Lease Liability Addition</t>
  </si>
  <si>
    <r>
      <t xml:space="preserve">Comp Objects used with T-code 633 to reclass rent/lease expense:
</t>
    </r>
    <r>
      <rPr>
        <sz val="12"/>
        <rFont val="Arial"/>
        <family val="2"/>
      </rPr>
      <t xml:space="preserve">7401 - RENTAL OF RADIO TOWERS                                                7449 - RENTAL OF MARINE EQUIPMENT       
7406 - RENTAL OF FURNISHINGS/EQUIPMT                                    7461 - RENTAL OF LAND    
7411 - RENTAL OF COMPUTER EQUIPMENT                                   7462 - RENT OF OFFICE BLDG/OFFICE SPACE     
7415 - RENTAL OF COMPUTER SOFTWARE                                   7468 - RENTAL OF SERVICE BUILDINGS  
7421 - RENTAL OF REFERENCE MATERIAL                                    7470 - RENTAL OF SPACE         
7442 - RENTAL OF MOTOR VEHICLES                                             7522 - TELECOMMS-EQUIP RENTAL  
7443 - RENTAL OF AIRCRAFT - EXEMPT             
7445 - RENTAL OF AIRCRAFT                      
</t>
    </r>
  </si>
  <si>
    <r>
      <t xml:space="preserve">Comp Objects:
</t>
    </r>
    <r>
      <rPr>
        <sz val="12"/>
        <rFont val="Arial"/>
        <family val="2"/>
      </rPr>
      <t>T-code 657 for FT 01,02,03,04  -  T-code 516 for FT 12 - 3893 - Increase in Obligation – Right to Use Lease 
T-code 632 for FT 01,02,03,04  -  T-code 513 for FT 11 - 7329 - Intangible Right to Use Asset - Capital Outlay
T-code 632 for FT 01,02,03,04  -  T-code 503 for FT 12 - 7339 - Debt service RTU
T-code 632 for FT 01,02,03,04  -  T-code 503 for FT 12 - 7802 - Interest Expense Other</t>
    </r>
  </si>
  <si>
    <r>
      <t>Comp Objects:
T-code 657 for FT 01,02,03,04  -  T-code 516 for FT 12 -</t>
    </r>
    <r>
      <rPr>
        <sz val="12"/>
        <rFont val="Arial"/>
        <family val="2"/>
      </rPr>
      <t xml:space="preserve"> 3893 - Increase in Obligation – Right to Use Lease 
</t>
    </r>
    <r>
      <rPr>
        <b/>
        <sz val="12"/>
        <rFont val="Arial"/>
        <family val="2"/>
      </rPr>
      <t>T-code 632 for FT 01,02,03,04  -  T-code 513 for FT 11 -</t>
    </r>
    <r>
      <rPr>
        <sz val="12"/>
        <rFont val="Arial"/>
        <family val="2"/>
      </rPr>
      <t xml:space="preserve"> 7329 - Intangible Right to Use Asset - Capital Outlay
</t>
    </r>
    <r>
      <rPr>
        <b/>
        <sz val="12"/>
        <rFont val="Arial"/>
        <family val="2"/>
      </rPr>
      <t>T-code 632 for FT 01,02,03,04  -  T-code 503 for FT 12 -</t>
    </r>
    <r>
      <rPr>
        <sz val="12"/>
        <rFont val="Arial"/>
        <family val="2"/>
      </rPr>
      <t xml:space="preserve"> 7339 - Debt service RTU
</t>
    </r>
    <r>
      <rPr>
        <b/>
        <sz val="12"/>
        <rFont val="Arial"/>
        <family val="2"/>
      </rPr>
      <t>T-code 632 for FT 01,02,03,04  -  T-code 503 for FT 12 -</t>
    </r>
    <r>
      <rPr>
        <sz val="12"/>
        <rFont val="Arial"/>
        <family val="2"/>
      </rPr>
      <t xml:space="preserve"> 7802 - Interest Expense Other</t>
    </r>
  </si>
  <si>
    <t>TABLE OF CONTENTS</t>
  </si>
  <si>
    <t>Template</t>
  </si>
  <si>
    <t>Example - Template</t>
  </si>
  <si>
    <t>Example - Amortization Table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</si>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</sst>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00000"/>
    <numFmt numFmtId="167" formatCode="00"/>
  </numFmts>
  <fonts count="12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FE77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Font="1"/>
    <xf numFmtId="0" fontId="2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43" fontId="3" fillId="2" borderId="7" xfId="2" applyFont="1" applyFill="1" applyBorder="1" applyAlignment="1" applyProtection="1">
      <protection locked="0"/>
    </xf>
    <xf numFmtId="43" fontId="3" fillId="2" borderId="8" xfId="2" applyFont="1" applyFill="1" applyBorder="1" applyAlignment="1" applyProtection="1">
      <protection locked="0"/>
    </xf>
    <xf numFmtId="43" fontId="3" fillId="2" borderId="9" xfId="2" applyFont="1" applyFill="1" applyBorder="1" applyAlignment="1" applyProtection="1">
      <protection locked="0"/>
    </xf>
    <xf numFmtId="43" fontId="3" fillId="0" borderId="10" xfId="2" applyFont="1" applyBorder="1" applyAlignment="1">
      <alignment horizontal="right"/>
    </xf>
    <xf numFmtId="43" fontId="3" fillId="2" borderId="6" xfId="2" applyFont="1" applyFill="1" applyBorder="1" applyAlignment="1">
      <alignment horizontal="right"/>
    </xf>
    <xf numFmtId="0" fontId="3" fillId="0" borderId="11" xfId="1" applyFont="1" applyBorder="1" applyAlignment="1">
      <alignment horizontal="right"/>
    </xf>
    <xf numFmtId="43" fontId="3" fillId="0" borderId="2" xfId="2" applyFont="1" applyFill="1" applyBorder="1" applyAlignment="1"/>
    <xf numFmtId="0" fontId="3" fillId="0" borderId="12" xfId="1" applyFont="1" applyBorder="1" applyAlignment="1">
      <alignment horizontal="right" vertical="top"/>
    </xf>
    <xf numFmtId="43" fontId="3" fillId="0" borderId="12" xfId="2" applyFont="1" applyBorder="1" applyAlignment="1">
      <alignment vertical="top"/>
    </xf>
    <xf numFmtId="43" fontId="3" fillId="0" borderId="12" xfId="2" applyFont="1" applyBorder="1" applyAlignment="1">
      <alignment horizontal="right" vertical="top"/>
    </xf>
    <xf numFmtId="43" fontId="3" fillId="0" borderId="11" xfId="2" applyFont="1" applyBorder="1" applyAlignment="1">
      <alignment horizontal="right" vertical="top"/>
    </xf>
    <xf numFmtId="0" fontId="3" fillId="0" borderId="0" xfId="1" applyFont="1" applyAlignment="1">
      <alignment vertical="top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 wrapText="1"/>
    </xf>
    <xf numFmtId="40" fontId="2" fillId="0" borderId="5" xfId="1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165" fontId="3" fillId="3" borderId="6" xfId="1" applyNumberFormat="1" applyFont="1" applyFill="1" applyBorder="1" applyAlignment="1" applyProtection="1">
      <alignment horizontal="center"/>
      <protection locked="0"/>
    </xf>
    <xf numFmtId="165" fontId="3" fillId="0" borderId="6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43" fontId="3" fillId="0" borderId="6" xfId="1" quotePrefix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164" fontId="3" fillId="2" borderId="10" xfId="1" applyNumberFormat="1" applyFont="1" applyFill="1" applyBorder="1" applyAlignment="1" applyProtection="1">
      <alignment horizontal="center"/>
      <protection locked="0"/>
    </xf>
    <xf numFmtId="0" fontId="3" fillId="0" borderId="8" xfId="1" applyFont="1" applyBorder="1" applyAlignment="1">
      <alignment horizontal="left"/>
    </xf>
    <xf numFmtId="43" fontId="3" fillId="0" borderId="6" xfId="1" applyNumberFormat="1" applyFont="1" applyBorder="1" applyAlignment="1">
      <alignment horizontal="right"/>
    </xf>
    <xf numFmtId="0" fontId="3" fillId="0" borderId="11" xfId="1" applyFont="1" applyBorder="1" applyAlignment="1">
      <alignment horizontal="left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center" vertical="top"/>
    </xf>
    <xf numFmtId="43" fontId="3" fillId="0" borderId="0" xfId="1" applyNumberFormat="1" applyFont="1"/>
    <xf numFmtId="0" fontId="3" fillId="0" borderId="6" xfId="1" applyFont="1" applyBorder="1" applyAlignment="1" applyProtection="1">
      <alignment horizontal="center"/>
      <protection locked="0"/>
    </xf>
    <xf numFmtId="0" fontId="6" fillId="5" borderId="0" xfId="0" applyFont="1" applyFill="1" applyAlignment="1">
      <alignment vertical="center" wrapText="1"/>
    </xf>
    <xf numFmtId="0" fontId="6" fillId="6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164" fontId="3" fillId="0" borderId="11" xfId="1" quotePrefix="1" applyNumberFormat="1" applyFont="1" applyFill="1" applyBorder="1" applyAlignment="1">
      <alignment horizontal="center"/>
    </xf>
    <xf numFmtId="43" fontId="3" fillId="0" borderId="6" xfId="1" quotePrefix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0" fontId="8" fillId="0" borderId="0" xfId="0" applyFont="1"/>
    <xf numFmtId="0" fontId="10" fillId="0" borderId="0" xfId="3" applyFont="1"/>
    <xf numFmtId="0" fontId="7" fillId="0" borderId="0" xfId="0" applyFont="1"/>
    <xf numFmtId="0" fontId="6" fillId="7" borderId="0" xfId="0" applyFont="1" applyFill="1" applyAlignment="1">
      <alignment horizontal="right" vertical="center" wrapText="1"/>
    </xf>
    <xf numFmtId="44" fontId="6" fillId="6" borderId="0" xfId="4" applyFont="1" applyFill="1" applyAlignment="1">
      <alignment horizontal="right" vertical="center" wrapText="1"/>
    </xf>
    <xf numFmtId="44" fontId="6" fillId="4" borderId="0" xfId="4" applyFont="1" applyFill="1" applyAlignment="1">
      <alignment horizontal="right" vertical="center" wrapText="1"/>
    </xf>
    <xf numFmtId="44" fontId="6" fillId="7" borderId="0" xfId="4" applyFont="1" applyFill="1" applyAlignment="1">
      <alignment horizontal="right" vertical="center" wrapText="1"/>
    </xf>
    <xf numFmtId="44" fontId="6" fillId="8" borderId="0" xfId="4" applyFont="1" applyFill="1" applyAlignment="1">
      <alignment horizontal="right" vertical="center" wrapText="1"/>
    </xf>
    <xf numFmtId="0" fontId="3" fillId="2" borderId="2" xfId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wrapText="1"/>
    </xf>
    <xf numFmtId="0" fontId="4" fillId="0" borderId="0" xfId="1" applyFont="1" applyAlignment="1">
      <alignment horizontal="center"/>
    </xf>
    <xf numFmtId="44" fontId="3" fillId="3" borderId="3" xfId="1" applyNumberFormat="1" applyFont="1" applyFill="1" applyBorder="1" applyAlignment="1" applyProtection="1">
      <alignment horizontal="center"/>
      <protection locked="0"/>
    </xf>
    <xf numFmtId="0" fontId="3" fillId="0" borderId="4" xfId="1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5">
    <cellStyle name="Comma 2" xfId="2" xr:uid="{0A34F536-C165-440A-833D-A9CAA7F4935E}"/>
    <cellStyle name="Currency" xfId="4" builtinId="4"/>
    <cellStyle name="Hyperlink" xfId="3" builtinId="8"/>
    <cellStyle name="Normal" xfId="0" builtinId="0"/>
    <cellStyle name="Normal 2" xfId="1" xr:uid="{3099F4E7-70C8-4B99-9F78-2FBB0C908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comptroller-my.sharepoint.com/personal/anis_golshan_cpa_texas_gov/Documents/Desktop/GASB%2087/LeaseQuery%20AJEs%20-%20BTA_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2"/>
      <sheetName val="FY23"/>
      <sheetName val="Amort schd"/>
    </sheetNames>
    <sheetDataSet>
      <sheetData sheetId="0" refreshError="1"/>
      <sheetData sheetId="1" refreshError="1"/>
      <sheetData sheetId="2" refreshError="1">
        <row r="4">
          <cell r="N4">
            <v>27452605.07</v>
          </cell>
        </row>
        <row r="16">
          <cell r="D16">
            <v>793751.43</v>
          </cell>
          <cell r="E16">
            <v>1796827.9699999997</v>
          </cell>
          <cell r="F16">
            <v>63260.829999999994</v>
          </cell>
          <cell r="K16">
            <v>2656703.7600000002</v>
          </cell>
        </row>
        <row r="29">
          <cell r="E29">
            <v>2114668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BA6B-728F-42C7-9C9F-A36D3432A7A3}">
  <dimension ref="A1:A5"/>
  <sheetViews>
    <sheetView workbookViewId="0">
      <selection activeCell="A5" sqref="A5"/>
    </sheetView>
  </sheetViews>
  <sheetFormatPr defaultRowHeight="15" x14ac:dyDescent="0.25"/>
  <cols>
    <col min="1" max="1" width="31.140625" bestFit="1" customWidth="1"/>
  </cols>
  <sheetData>
    <row r="1" spans="1:1" ht="18.75" x14ac:dyDescent="0.3">
      <c r="A1" s="48" t="s">
        <v>87</v>
      </c>
    </row>
    <row r="2" spans="1:1" ht="15.75" x14ac:dyDescent="0.25">
      <c r="A2" s="49" t="s">
        <v>88</v>
      </c>
    </row>
    <row r="3" spans="1:1" ht="15.75" x14ac:dyDescent="0.25">
      <c r="A3" s="49" t="s">
        <v>89</v>
      </c>
    </row>
    <row r="4" spans="1:1" ht="15.75" x14ac:dyDescent="0.25">
      <c r="A4" s="49" t="s">
        <v>90</v>
      </c>
    </row>
    <row r="5" spans="1:1" x14ac:dyDescent="0.25">
      <c r="A5" s="50" t="s">
        <v>91</v>
      </c>
    </row>
  </sheetData>
  <hyperlinks>
    <hyperlink ref="A2" location="Template!A1" display="Template" xr:uid="{9CA88B2C-6625-4745-AC02-E3E668D09B4A}"/>
    <hyperlink ref="A3" location="'Example - Template'!A1" display="'Example - Template" xr:uid="{1A6EA139-E35E-450D-A102-11A9D9E8E854}"/>
    <hyperlink ref="A4" location="'Example - Amort table'!A1" display="Example - Amortization Table" xr:uid="{0F02B3F3-0C08-4CBE-AED4-02AC54F876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7B44-69D1-4D58-AEF2-1B739717B103}">
  <sheetPr>
    <pageSetUpPr fitToPage="1"/>
  </sheetPr>
  <dimension ref="A1:V61"/>
  <sheetViews>
    <sheetView tabSelected="1" workbookViewId="0">
      <selection activeCell="B2" sqref="B2:F2"/>
    </sheetView>
  </sheetViews>
  <sheetFormatPr defaultColWidth="0" defaultRowHeight="15" zeroHeight="1" x14ac:dyDescent="0.2"/>
  <cols>
    <col min="1" max="1" width="42.42578125" style="1" customWidth="1"/>
    <col min="2" max="2" width="12.5703125" style="1" bestFit="1" customWidth="1"/>
    <col min="3" max="3" width="17.5703125" style="1" bestFit="1" customWidth="1"/>
    <col min="4" max="4" width="16.5703125" style="1" bestFit="1" customWidth="1"/>
    <col min="5" max="5" width="17.5703125" style="1" bestFit="1" customWidth="1"/>
    <col min="6" max="7" width="20.42578125" style="1" bestFit="1" customWidth="1"/>
    <col min="8" max="8" width="3" style="1" bestFit="1" customWidth="1"/>
    <col min="9" max="9" width="14.85546875" style="1" bestFit="1" customWidth="1"/>
    <col min="10" max="10" width="6.5703125" style="1" hidden="1" customWidth="1"/>
    <col min="11" max="11" width="5.42578125" style="1" hidden="1" customWidth="1"/>
    <col min="12" max="12" width="16.140625" style="1" bestFit="1" customWidth="1"/>
    <col min="13" max="13" width="63.42578125" style="1" bestFit="1" customWidth="1"/>
    <col min="14" max="14" width="6.140625" style="1" bestFit="1" customWidth="1"/>
    <col min="15" max="16" width="13.85546875" style="23" customWidth="1"/>
    <col min="17" max="17" width="7.140625" style="1" bestFit="1" customWidth="1"/>
    <col min="18" max="22" width="13.85546875" style="1" hidden="1" customWidth="1"/>
    <col min="23" max="16384" width="2.140625" style="1" hidden="1"/>
  </cols>
  <sheetData>
    <row r="1" spans="1:16" ht="15.75" x14ac:dyDescent="0.25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.75" x14ac:dyDescent="0.25">
      <c r="A2" s="2" t="s">
        <v>0</v>
      </c>
      <c r="B2" s="58"/>
      <c r="C2" s="58"/>
      <c r="D2" s="58"/>
      <c r="E2" s="58"/>
      <c r="F2" s="58"/>
      <c r="G2" s="2" t="s">
        <v>1</v>
      </c>
      <c r="H2" s="58"/>
      <c r="I2" s="58"/>
      <c r="J2" s="58"/>
      <c r="K2" s="58"/>
      <c r="L2" s="58"/>
      <c r="M2" s="58"/>
    </row>
    <row r="3" spans="1:16" ht="15.75" x14ac:dyDescent="0.25">
      <c r="A3" s="2" t="s">
        <v>2</v>
      </c>
      <c r="B3" s="56"/>
      <c r="C3" s="56"/>
      <c r="D3" s="56"/>
      <c r="E3" s="56"/>
      <c r="F3" s="56"/>
      <c r="G3" s="2" t="s">
        <v>3</v>
      </c>
      <c r="H3" s="56"/>
      <c r="I3" s="56"/>
      <c r="J3" s="56"/>
      <c r="K3" s="56"/>
      <c r="L3" s="56"/>
      <c r="M3" s="56"/>
    </row>
    <row r="4" spans="1:16" ht="15.75" x14ac:dyDescent="0.25">
      <c r="A4" s="2" t="s">
        <v>4</v>
      </c>
      <c r="B4" s="56"/>
      <c r="C4" s="56"/>
      <c r="D4" s="56"/>
      <c r="E4" s="56"/>
      <c r="F4" s="56"/>
      <c r="G4" s="2" t="s">
        <v>5</v>
      </c>
      <c r="H4" s="56"/>
      <c r="I4" s="56"/>
      <c r="J4" s="56"/>
      <c r="K4" s="56"/>
      <c r="L4" s="56"/>
      <c r="M4" s="56"/>
    </row>
    <row r="5" spans="1:16" ht="15.75" x14ac:dyDescent="0.25">
      <c r="A5" s="2" t="s">
        <v>6</v>
      </c>
      <c r="B5" s="56"/>
      <c r="C5" s="56"/>
      <c r="D5" s="56"/>
      <c r="E5" s="56"/>
      <c r="F5" s="56"/>
      <c r="G5" s="2" t="s">
        <v>7</v>
      </c>
      <c r="H5" s="56"/>
      <c r="I5" s="56"/>
      <c r="J5" s="56"/>
      <c r="K5" s="56"/>
      <c r="L5" s="56"/>
      <c r="M5" s="56"/>
    </row>
    <row r="6" spans="1:16" ht="15.75" x14ac:dyDescent="0.25">
      <c r="A6" s="2" t="s">
        <v>8</v>
      </c>
      <c r="B6" s="56"/>
      <c r="C6" s="56"/>
      <c r="D6" s="56"/>
      <c r="E6" s="56"/>
      <c r="F6" s="56"/>
      <c r="G6" s="2" t="s">
        <v>9</v>
      </c>
      <c r="H6" s="56"/>
      <c r="I6" s="56"/>
      <c r="J6" s="56"/>
      <c r="K6" s="56"/>
      <c r="L6" s="56"/>
      <c r="M6" s="56"/>
    </row>
    <row r="7" spans="1:16" ht="16.5" thickBot="1" x14ac:dyDescent="0.3">
      <c r="A7" s="2" t="s">
        <v>10</v>
      </c>
      <c r="B7" s="63">
        <f>SUM(G13:G24)</f>
        <v>0</v>
      </c>
      <c r="C7" s="63"/>
      <c r="D7" s="63"/>
      <c r="E7" s="63"/>
      <c r="F7" s="63"/>
      <c r="G7" s="36"/>
      <c r="H7" s="64"/>
      <c r="I7" s="64"/>
      <c r="J7" s="64"/>
      <c r="K7" s="64"/>
      <c r="L7" s="64"/>
      <c r="M7" s="64"/>
    </row>
    <row r="8" spans="1:16" ht="32.25" thickBot="1" x14ac:dyDescent="0.3">
      <c r="A8" s="4" t="s">
        <v>41</v>
      </c>
      <c r="B8" s="4" t="s">
        <v>11</v>
      </c>
      <c r="C8" s="3" t="s">
        <v>12</v>
      </c>
      <c r="D8" s="3" t="s">
        <v>13</v>
      </c>
      <c r="E8" s="4" t="s">
        <v>14</v>
      </c>
      <c r="F8" s="4" t="s">
        <v>15</v>
      </c>
      <c r="G8" s="4" t="s">
        <v>50</v>
      </c>
      <c r="I8" s="4" t="s">
        <v>48</v>
      </c>
      <c r="L8" s="4" t="s">
        <v>47</v>
      </c>
    </row>
    <row r="9" spans="1:16" x14ac:dyDescent="0.2">
      <c r="A9" s="29"/>
      <c r="B9" s="5">
        <v>0</v>
      </c>
      <c r="C9" s="6"/>
      <c r="D9" s="7"/>
      <c r="E9" s="8">
        <f>+B9+C9+D9</f>
        <v>0</v>
      </c>
      <c r="F9" s="9"/>
      <c r="G9" s="9"/>
      <c r="I9" s="9"/>
      <c r="L9" s="9"/>
    </row>
    <row r="10" spans="1:16" x14ac:dyDescent="0.2">
      <c r="A10" s="10"/>
      <c r="B10" s="11"/>
      <c r="C10" s="11"/>
      <c r="D10" s="11"/>
      <c r="E10" s="11"/>
      <c r="F10" s="11"/>
    </row>
    <row r="11" spans="1:16" s="16" customFormat="1" ht="15.75" thickBot="1" x14ac:dyDescent="0.3">
      <c r="A11" s="12"/>
      <c r="B11" s="13"/>
      <c r="C11" s="13"/>
      <c r="D11" s="13"/>
      <c r="E11" s="14"/>
      <c r="F11" s="15"/>
      <c r="O11" s="35"/>
      <c r="P11" s="35"/>
    </row>
    <row r="12" spans="1:16" s="23" customFormat="1" ht="32.25" thickBot="1" x14ac:dyDescent="0.3">
      <c r="A12" s="4" t="s">
        <v>16</v>
      </c>
      <c r="B12" s="4" t="s">
        <v>17</v>
      </c>
      <c r="C12" s="4" t="s">
        <v>18</v>
      </c>
      <c r="D12" s="17" t="s">
        <v>19</v>
      </c>
      <c r="E12" s="3" t="s">
        <v>20</v>
      </c>
      <c r="F12" s="18" t="s">
        <v>21</v>
      </c>
      <c r="G12" s="19" t="s">
        <v>22</v>
      </c>
      <c r="H12" s="20" t="s">
        <v>23</v>
      </c>
      <c r="I12" s="4" t="s">
        <v>24</v>
      </c>
      <c r="J12" s="18" t="s">
        <v>25</v>
      </c>
      <c r="K12" s="3" t="s">
        <v>26</v>
      </c>
      <c r="L12" s="21" t="s">
        <v>27</v>
      </c>
      <c r="M12" s="22" t="s">
        <v>28</v>
      </c>
    </row>
    <row r="13" spans="1:16" ht="15.75" thickBot="1" x14ac:dyDescent="0.25">
      <c r="A13" s="24">
        <v>1</v>
      </c>
      <c r="B13" s="24">
        <f>H2</f>
        <v>0</v>
      </c>
      <c r="C13" s="25">
        <v>632</v>
      </c>
      <c r="D13" s="26">
        <v>99999</v>
      </c>
      <c r="E13" s="27" t="s">
        <v>29</v>
      </c>
      <c r="F13" s="37">
        <v>7329</v>
      </c>
      <c r="G13" s="28">
        <f>+C9</f>
        <v>0</v>
      </c>
      <c r="H13" s="25"/>
      <c r="I13" s="41">
        <v>9999</v>
      </c>
      <c r="J13" s="29" t="s">
        <v>30</v>
      </c>
      <c r="K13" s="25" t="s">
        <v>30</v>
      </c>
      <c r="L13" s="30" t="s">
        <v>43</v>
      </c>
      <c r="M13" s="31" t="s">
        <v>33</v>
      </c>
    </row>
    <row r="14" spans="1:16" ht="15.75" thickBot="1" x14ac:dyDescent="0.25">
      <c r="A14" s="24">
        <v>2</v>
      </c>
      <c r="B14" s="24">
        <f>B13</f>
        <v>0</v>
      </c>
      <c r="C14" s="25">
        <v>657</v>
      </c>
      <c r="D14" s="26">
        <v>99999</v>
      </c>
      <c r="E14" s="27" t="s">
        <v>29</v>
      </c>
      <c r="F14" s="37">
        <v>3893</v>
      </c>
      <c r="G14" s="32">
        <f>G13</f>
        <v>0</v>
      </c>
      <c r="H14" s="25"/>
      <c r="I14" s="42">
        <v>9999</v>
      </c>
      <c r="J14" s="29" t="s">
        <v>30</v>
      </c>
      <c r="K14" s="25" t="s">
        <v>30</v>
      </c>
      <c r="L14" s="30" t="s">
        <v>43</v>
      </c>
      <c r="M14" s="31" t="s">
        <v>34</v>
      </c>
    </row>
    <row r="15" spans="1:16" ht="15.75" thickBot="1" x14ac:dyDescent="0.25">
      <c r="A15" s="24">
        <v>3</v>
      </c>
      <c r="B15" s="24">
        <f>B20</f>
        <v>0</v>
      </c>
      <c r="C15" s="25">
        <v>633</v>
      </c>
      <c r="D15" s="26">
        <v>99999</v>
      </c>
      <c r="E15" s="27" t="s">
        <v>29</v>
      </c>
      <c r="F15" s="34" t="s">
        <v>31</v>
      </c>
      <c r="G15" s="32">
        <f>-D9+G9-I9</f>
        <v>0</v>
      </c>
      <c r="H15" s="25"/>
      <c r="I15" s="42">
        <v>9999</v>
      </c>
      <c r="J15" s="29" t="s">
        <v>30</v>
      </c>
      <c r="K15" s="25" t="s">
        <v>30</v>
      </c>
      <c r="L15" s="30" t="s">
        <v>43</v>
      </c>
      <c r="M15" s="31" t="s">
        <v>51</v>
      </c>
    </row>
    <row r="16" spans="1:16" ht="15.75" thickBot="1" x14ac:dyDescent="0.25">
      <c r="A16" s="24">
        <v>4</v>
      </c>
      <c r="B16" s="24">
        <f>B15</f>
        <v>0</v>
      </c>
      <c r="C16" s="25">
        <v>632</v>
      </c>
      <c r="D16" s="26">
        <v>99999</v>
      </c>
      <c r="E16" s="27" t="s">
        <v>29</v>
      </c>
      <c r="F16" s="37">
        <v>7802</v>
      </c>
      <c r="G16" s="32">
        <f>+G9-I9</f>
        <v>0</v>
      </c>
      <c r="H16" s="25"/>
      <c r="I16" s="42">
        <v>9999</v>
      </c>
      <c r="J16" s="29" t="s">
        <v>30</v>
      </c>
      <c r="K16" s="25" t="s">
        <v>30</v>
      </c>
      <c r="L16" s="30" t="s">
        <v>43</v>
      </c>
      <c r="M16" s="31" t="s">
        <v>52</v>
      </c>
    </row>
    <row r="17" spans="1:13" ht="15.75" thickBot="1" x14ac:dyDescent="0.25">
      <c r="A17" s="24">
        <v>5</v>
      </c>
      <c r="B17" s="24">
        <f>B16</f>
        <v>0</v>
      </c>
      <c r="C17" s="25">
        <v>632</v>
      </c>
      <c r="D17" s="26">
        <v>99999</v>
      </c>
      <c r="E17" s="27" t="s">
        <v>29</v>
      </c>
      <c r="F17" s="37">
        <v>7339</v>
      </c>
      <c r="G17" s="32">
        <f>-D9</f>
        <v>0</v>
      </c>
      <c r="H17" s="25"/>
      <c r="I17" s="42">
        <v>9999</v>
      </c>
      <c r="J17" s="29" t="s">
        <v>30</v>
      </c>
      <c r="K17" s="25" t="s">
        <v>30</v>
      </c>
      <c r="L17" s="30" t="s">
        <v>43</v>
      </c>
      <c r="M17" s="31" t="s">
        <v>53</v>
      </c>
    </row>
    <row r="18" spans="1:13" x14ac:dyDescent="0.2">
      <c r="A18" s="24">
        <v>6</v>
      </c>
      <c r="B18" s="24">
        <f>B14</f>
        <v>0</v>
      </c>
      <c r="C18" s="25">
        <v>516</v>
      </c>
      <c r="D18" s="26">
        <v>99999</v>
      </c>
      <c r="E18" s="27" t="s">
        <v>29</v>
      </c>
      <c r="F18" s="37">
        <v>3893</v>
      </c>
      <c r="G18" s="28">
        <f>+C9</f>
        <v>0</v>
      </c>
      <c r="H18" s="25"/>
      <c r="I18" s="41">
        <v>1719</v>
      </c>
      <c r="J18" s="29" t="s">
        <v>30</v>
      </c>
      <c r="K18" s="25" t="s">
        <v>30</v>
      </c>
      <c r="L18" s="30" t="s">
        <v>43</v>
      </c>
      <c r="M18" s="31" t="s">
        <v>83</v>
      </c>
    </row>
    <row r="19" spans="1:13" x14ac:dyDescent="0.2">
      <c r="A19" s="24">
        <v>7</v>
      </c>
      <c r="B19" s="24">
        <f t="shared" ref="B19:B23" si="0">B18</f>
        <v>0</v>
      </c>
      <c r="C19" s="25">
        <v>513</v>
      </c>
      <c r="D19" s="26">
        <v>99999</v>
      </c>
      <c r="E19" s="27" t="s">
        <v>29</v>
      </c>
      <c r="F19" s="37">
        <v>7329</v>
      </c>
      <c r="G19" s="32">
        <f>G18</f>
        <v>0</v>
      </c>
      <c r="H19" s="25"/>
      <c r="I19" s="43" t="s">
        <v>37</v>
      </c>
      <c r="J19" s="29" t="s">
        <v>30</v>
      </c>
      <c r="K19" s="25" t="s">
        <v>30</v>
      </c>
      <c r="L19" s="30" t="s">
        <v>43</v>
      </c>
      <c r="M19" s="33" t="s">
        <v>39</v>
      </c>
    </row>
    <row r="20" spans="1:13" x14ac:dyDescent="0.2">
      <c r="A20" s="24">
        <v>8</v>
      </c>
      <c r="B20" s="24">
        <f t="shared" si="0"/>
        <v>0</v>
      </c>
      <c r="C20" s="25">
        <v>503</v>
      </c>
      <c r="D20" s="26">
        <v>99999</v>
      </c>
      <c r="E20" s="27" t="s">
        <v>29</v>
      </c>
      <c r="F20" s="37">
        <v>7339</v>
      </c>
      <c r="G20" s="32">
        <f>-D9</f>
        <v>0</v>
      </c>
      <c r="H20" s="25" t="str">
        <f>IF(D11&lt;0, "R", "")</f>
        <v/>
      </c>
      <c r="I20" s="42">
        <v>1719</v>
      </c>
      <c r="J20" s="29" t="s">
        <v>30</v>
      </c>
      <c r="K20" s="25" t="s">
        <v>30</v>
      </c>
      <c r="L20" s="30" t="s">
        <v>43</v>
      </c>
      <c r="M20" s="33" t="s">
        <v>54</v>
      </c>
    </row>
    <row r="21" spans="1:13" x14ac:dyDescent="0.2">
      <c r="A21" s="24">
        <v>9</v>
      </c>
      <c r="B21" s="24">
        <f>B16</f>
        <v>0</v>
      </c>
      <c r="C21" s="25">
        <v>537</v>
      </c>
      <c r="D21" s="26">
        <v>99999</v>
      </c>
      <c r="E21" s="27" t="s">
        <v>29</v>
      </c>
      <c r="F21" s="29" t="s">
        <v>30</v>
      </c>
      <c r="G21" s="32">
        <f>+F9</f>
        <v>0</v>
      </c>
      <c r="H21" s="25"/>
      <c r="I21" s="42">
        <v>1629</v>
      </c>
      <c r="J21" s="29" t="s">
        <v>30</v>
      </c>
      <c r="K21" s="25" t="s">
        <v>30</v>
      </c>
      <c r="L21" s="30" t="s">
        <v>43</v>
      </c>
      <c r="M21" s="33" t="s">
        <v>35</v>
      </c>
    </row>
    <row r="22" spans="1:13" x14ac:dyDescent="0.2">
      <c r="A22" s="24">
        <v>10</v>
      </c>
      <c r="B22" s="24">
        <f t="shared" si="0"/>
        <v>0</v>
      </c>
      <c r="C22" s="25">
        <v>537</v>
      </c>
      <c r="D22" s="26">
        <v>99999</v>
      </c>
      <c r="E22" s="27" t="s">
        <v>29</v>
      </c>
      <c r="F22" s="29" t="s">
        <v>30</v>
      </c>
      <c r="G22" s="32">
        <f>+G21</f>
        <v>0</v>
      </c>
      <c r="H22" s="25" t="s">
        <v>23</v>
      </c>
      <c r="I22" s="42">
        <v>1719</v>
      </c>
      <c r="J22" s="29" t="s">
        <v>30</v>
      </c>
      <c r="K22" s="25" t="s">
        <v>30</v>
      </c>
      <c r="L22" s="30" t="s">
        <v>43</v>
      </c>
      <c r="M22" s="33" t="s">
        <v>55</v>
      </c>
    </row>
    <row r="23" spans="1:13" x14ac:dyDescent="0.2">
      <c r="A23" s="24">
        <v>11</v>
      </c>
      <c r="B23" s="24">
        <f t="shared" si="0"/>
        <v>0</v>
      </c>
      <c r="C23" s="25">
        <v>503</v>
      </c>
      <c r="D23" s="26">
        <v>99999</v>
      </c>
      <c r="E23" s="27" t="s">
        <v>29</v>
      </c>
      <c r="F23" s="37">
        <v>7802</v>
      </c>
      <c r="G23" s="32">
        <f>IF(I9&gt;0,I9,-I9)</f>
        <v>0</v>
      </c>
      <c r="H23" s="45" t="str">
        <f>IF(I9&gt;0,"R","")</f>
        <v/>
      </c>
      <c r="I23" s="42">
        <v>1610</v>
      </c>
      <c r="J23" s="29" t="s">
        <v>30</v>
      </c>
      <c r="K23" s="25" t="s">
        <v>30</v>
      </c>
      <c r="L23" s="30" t="s">
        <v>43</v>
      </c>
      <c r="M23" s="33" t="s">
        <v>56</v>
      </c>
    </row>
    <row r="24" spans="1:13" x14ac:dyDescent="0.2">
      <c r="A24" s="24">
        <v>12</v>
      </c>
      <c r="B24" s="24">
        <f t="shared" ref="B24" si="1">B22</f>
        <v>0</v>
      </c>
      <c r="C24" s="25">
        <v>512</v>
      </c>
      <c r="D24" s="26">
        <v>99999</v>
      </c>
      <c r="E24" s="27" t="s">
        <v>29</v>
      </c>
      <c r="F24" s="29">
        <v>7885</v>
      </c>
      <c r="G24" s="32">
        <f>+L9</f>
        <v>0</v>
      </c>
      <c r="H24" s="25"/>
      <c r="I24" s="43" t="s">
        <v>37</v>
      </c>
      <c r="J24" s="29" t="s">
        <v>30</v>
      </c>
      <c r="K24" s="25" t="s">
        <v>30</v>
      </c>
      <c r="L24" s="30" t="s">
        <v>43</v>
      </c>
      <c r="M24" s="33" t="s">
        <v>42</v>
      </c>
    </row>
    <row r="25" spans="1:13" ht="94.7" customHeight="1" x14ac:dyDescent="0.2">
      <c r="A25" s="59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48.69999999999999" customHeight="1" x14ac:dyDescent="0.2">
      <c r="A26" s="60" t="s">
        <v>84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06.5" customHeight="1" x14ac:dyDescent="0.25">
      <c r="A27" s="61" t="s">
        <v>49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x14ac:dyDescent="0.2">
      <c r="A28" s="62" t="s">
        <v>32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x14ac:dyDescent="0.2"/>
    <row r="30" spans="1:13" x14ac:dyDescent="0.2"/>
    <row r="31" spans="1:13" x14ac:dyDescent="0.2"/>
    <row r="32" spans="1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</sheetData>
  <mergeCells count="17">
    <mergeCell ref="A25:M25"/>
    <mergeCell ref="A26:M26"/>
    <mergeCell ref="A27:M27"/>
    <mergeCell ref="A28:M28"/>
    <mergeCell ref="B5:F5"/>
    <mergeCell ref="H5:M5"/>
    <mergeCell ref="B6:F6"/>
    <mergeCell ref="H6:M6"/>
    <mergeCell ref="B7:F7"/>
    <mergeCell ref="H7:M7"/>
    <mergeCell ref="B4:F4"/>
    <mergeCell ref="H4:M4"/>
    <mergeCell ref="A1:M1"/>
    <mergeCell ref="B2:F2"/>
    <mergeCell ref="H2:M2"/>
    <mergeCell ref="B3:F3"/>
    <mergeCell ref="H3:M3"/>
  </mergeCells>
  <dataValidations count="17">
    <dataValidation allowBlank="1" showInputMessage="1" showErrorMessage="1" prompt="Input Current Document Number" sqref="H5" xr:uid="{EB8DE2C8-F27C-49FC-86E8-9750AFE74FED}"/>
    <dataValidation allowBlank="1" showInputMessage="1" showErrorMessage="1" prompt="Insert Name of Whom Entered" sqref="H4" xr:uid="{F20DF149-CBB2-4D92-AEE0-D6821AAD6FEE}"/>
    <dataValidation allowBlank="1" showInputMessage="1" showErrorMessage="1" prompt="Insert Name of Whom Prepared" sqref="H3" xr:uid="{E338D0F4-8EBC-4EF9-96D4-44A4DB6659C3}"/>
    <dataValidation allowBlank="1" showInputMessage="1" showErrorMessage="1" prompt="Input Financial Agency" sqref="H2" xr:uid="{F547B660-3C5C-45B7-8393-D2EE3FA9A3AB}"/>
    <dataValidation allowBlank="1" showInputMessage="1" showErrorMessage="1" prompt="Input Effective Date" sqref="H6" xr:uid="{6988F370-7C6C-4A9E-8635-E47AF1519214}"/>
    <dataValidation allowBlank="1" showInputMessage="1" showErrorMessage="1" prompt="Input Edit Mode" sqref="B6" xr:uid="{98BD761F-4FDB-41C9-8952-9D8CEF4288DB}"/>
    <dataValidation allowBlank="1" showInputMessage="1" showErrorMessage="1" prompt="Input Batch Number" sqref="B5" xr:uid="{8375D2A6-4D32-444A-B7D6-CCA187DAE460}"/>
    <dataValidation allowBlank="1" showInputMessage="1" showErrorMessage="1" prompt="Input Batch Type" sqref="B4" xr:uid="{394E3756-ACDE-4D19-9E34-6035409B4E96}"/>
    <dataValidation allowBlank="1" showInputMessage="1" showErrorMessage="1" prompt="Input Batch Date" sqref="B3" xr:uid="{0C28CE52-496B-4AA5-A503-69A02E3F8521}"/>
    <dataValidation allowBlank="1" showInputMessage="1" showErrorMessage="1" prompt="Input Batch Agency" sqref="B2" xr:uid="{9349FA13-6C26-4059-974B-6343E0EC7F6B}"/>
    <dataValidation allowBlank="1" showInputMessage="1" showErrorMessage="1" prompt="Input Amounts Due within One Year from Long-Term Liabilities Note Query" sqref="F9:G9 I9 L9" xr:uid="{3C471747-3E31-4C33-BD34-314338D66B61}"/>
    <dataValidation allowBlank="1" showInputMessage="1" showErrorMessage="1" prompt="Input Reduction from Long-Term Liabilities Note Query" sqref="D9" xr:uid="{C7A43586-3D2C-4B5C-8890-731D94B8449D}"/>
    <dataValidation allowBlank="1" showInputMessage="1" showErrorMessage="1" prompt="Input Additions from Long-Term Liabilites Note Query" sqref="C9" xr:uid="{58D57447-505C-4298-A1B6-F0198ED65D1B}"/>
    <dataValidation allowBlank="1" showInputMessage="1" showErrorMessage="1" prompt="Input Beginning Balance from Long-Term Liabilities Note Query" sqref="B9" xr:uid="{C10E6370-7556-4C8B-B8E7-0E6110764B85}"/>
    <dataValidation allowBlank="1" showInputMessage="1" showErrorMessage="1" prompt="Input 4 digit Comptroller Object code beginning with a 7" sqref="F13 F23 F19:F20 F15:F17" xr:uid="{1AB7BF5B-C7B6-4F04-B333-FC39A1C2D79C}"/>
    <dataValidation allowBlank="1" showInputMessage="1" showErrorMessage="1" prompt="Input 4 digit D23 fund number" sqref="L13:L24" xr:uid="{01952A14-53CC-4095-86EB-8E4CB39C8615}"/>
    <dataValidation allowBlank="1" showInputMessage="1" showErrorMessage="1" prompt="Input appropriation year." sqref="E13:E24" xr:uid="{16BFE8E5-D76E-4539-B8B1-91FAFA360830}"/>
  </dataValidations>
  <printOptions horizontalCentered="1"/>
  <pageMargins left="0.25" right="0.25" top="0.5" bottom="0.5" header="0" footer="0"/>
  <pageSetup paperSize="5" scale="60" orientation="landscape" r:id="rId1"/>
  <headerFooter alignWithMargins="0">
    <oddHeader>&amp;L&amp;"Arial,Bold"&amp;16AFR Data Entry Template
FT12 Record Long Term Liabilities - Capital Lease Obligations in USAS</oddHeader>
    <oddFooter>&amp;C&amp;"Arial,Regular"&amp;9&amp;F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F6C9-5305-4FEB-A819-499D9F93469D}">
  <sheetPr>
    <pageSetUpPr fitToPage="1"/>
  </sheetPr>
  <dimension ref="A1:V61"/>
  <sheetViews>
    <sheetView workbookViewId="0">
      <selection activeCell="H23" sqref="H23"/>
    </sheetView>
  </sheetViews>
  <sheetFormatPr defaultColWidth="0" defaultRowHeight="15" zeroHeight="1" x14ac:dyDescent="0.2"/>
  <cols>
    <col min="1" max="1" width="42.42578125" style="1" customWidth="1"/>
    <col min="2" max="2" width="12.5703125" style="1" bestFit="1" customWidth="1"/>
    <col min="3" max="3" width="17.5703125" style="1" bestFit="1" customWidth="1"/>
    <col min="4" max="4" width="16.5703125" style="1" bestFit="1" customWidth="1"/>
    <col min="5" max="5" width="17.5703125" style="1" bestFit="1" customWidth="1"/>
    <col min="6" max="7" width="20.42578125" style="1" bestFit="1" customWidth="1"/>
    <col min="8" max="8" width="3" style="1" bestFit="1" customWidth="1"/>
    <col min="9" max="9" width="14.85546875" style="1" bestFit="1" customWidth="1"/>
    <col min="10" max="10" width="6.5703125" style="1" hidden="1" customWidth="1"/>
    <col min="11" max="11" width="5.42578125" style="1" hidden="1" customWidth="1"/>
    <col min="12" max="12" width="16.140625" style="1" bestFit="1" customWidth="1"/>
    <col min="13" max="13" width="63.42578125" style="1" bestFit="1" customWidth="1"/>
    <col min="14" max="17" width="0" style="1" hidden="1" customWidth="1"/>
    <col min="18" max="22" width="13.85546875" style="1" hidden="1" customWidth="1"/>
    <col min="23" max="16384" width="2.140625" style="1" hidden="1"/>
  </cols>
  <sheetData>
    <row r="1" spans="1:13" ht="15.75" x14ac:dyDescent="0.25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 x14ac:dyDescent="0.25">
      <c r="A2" s="2" t="s">
        <v>0</v>
      </c>
      <c r="B2" s="58"/>
      <c r="C2" s="58"/>
      <c r="D2" s="58"/>
      <c r="E2" s="58"/>
      <c r="F2" s="58"/>
      <c r="G2" s="2" t="s">
        <v>1</v>
      </c>
      <c r="H2" s="58"/>
      <c r="I2" s="58"/>
      <c r="J2" s="58"/>
      <c r="K2" s="58"/>
      <c r="L2" s="58"/>
      <c r="M2" s="58"/>
    </row>
    <row r="3" spans="1:13" ht="15.75" x14ac:dyDescent="0.25">
      <c r="A3" s="2" t="s">
        <v>2</v>
      </c>
      <c r="B3" s="56"/>
      <c r="C3" s="56"/>
      <c r="D3" s="56"/>
      <c r="E3" s="56"/>
      <c r="F3" s="56"/>
      <c r="G3" s="2" t="s">
        <v>3</v>
      </c>
      <c r="H3" s="56"/>
      <c r="I3" s="56"/>
      <c r="J3" s="56"/>
      <c r="K3" s="56"/>
      <c r="L3" s="56"/>
      <c r="M3" s="56"/>
    </row>
    <row r="4" spans="1:13" ht="15.75" x14ac:dyDescent="0.25">
      <c r="A4" s="2" t="s">
        <v>4</v>
      </c>
      <c r="B4" s="56"/>
      <c r="C4" s="56"/>
      <c r="D4" s="56"/>
      <c r="E4" s="56"/>
      <c r="F4" s="56"/>
      <c r="G4" s="2" t="s">
        <v>5</v>
      </c>
      <c r="H4" s="56"/>
      <c r="I4" s="56"/>
      <c r="J4" s="56"/>
      <c r="K4" s="56"/>
      <c r="L4" s="56"/>
      <c r="M4" s="56"/>
    </row>
    <row r="5" spans="1:13" ht="15.75" x14ac:dyDescent="0.25">
      <c r="A5" s="2" t="s">
        <v>6</v>
      </c>
      <c r="B5" s="56"/>
      <c r="C5" s="56"/>
      <c r="D5" s="56"/>
      <c r="E5" s="56"/>
      <c r="F5" s="56"/>
      <c r="G5" s="2" t="s">
        <v>7</v>
      </c>
      <c r="H5" s="56"/>
      <c r="I5" s="56"/>
      <c r="J5" s="56"/>
      <c r="K5" s="56"/>
      <c r="L5" s="56"/>
      <c r="M5" s="56"/>
    </row>
    <row r="6" spans="1:13" ht="15.75" x14ac:dyDescent="0.25">
      <c r="A6" s="2" t="s">
        <v>8</v>
      </c>
      <c r="B6" s="56"/>
      <c r="C6" s="56"/>
      <c r="D6" s="56"/>
      <c r="E6" s="56"/>
      <c r="F6" s="56"/>
      <c r="G6" s="2" t="s">
        <v>9</v>
      </c>
      <c r="H6" s="56"/>
      <c r="I6" s="56"/>
      <c r="J6" s="56"/>
      <c r="K6" s="56"/>
      <c r="L6" s="56"/>
      <c r="M6" s="56"/>
    </row>
    <row r="7" spans="1:13" ht="16.5" thickBot="1" x14ac:dyDescent="0.3">
      <c r="A7" s="2" t="s">
        <v>10</v>
      </c>
      <c r="B7" s="63">
        <f>SUM(G13:G24)</f>
        <v>123611185.97999999</v>
      </c>
      <c r="C7" s="63"/>
      <c r="D7" s="63"/>
      <c r="E7" s="63"/>
      <c r="F7" s="63"/>
      <c r="G7" s="36"/>
      <c r="H7" s="64"/>
      <c r="I7" s="64"/>
      <c r="J7" s="64"/>
      <c r="K7" s="64"/>
      <c r="L7" s="64"/>
      <c r="M7" s="64"/>
    </row>
    <row r="8" spans="1:13" ht="32.25" thickBot="1" x14ac:dyDescent="0.3">
      <c r="A8" s="4" t="s">
        <v>41</v>
      </c>
      <c r="B8" s="4" t="s">
        <v>11</v>
      </c>
      <c r="C8" s="3" t="s">
        <v>12</v>
      </c>
      <c r="D8" s="3" t="s">
        <v>13</v>
      </c>
      <c r="E8" s="4" t="s">
        <v>14</v>
      </c>
      <c r="F8" s="4" t="s">
        <v>15</v>
      </c>
      <c r="G8" s="4" t="s">
        <v>50</v>
      </c>
      <c r="I8" s="4" t="s">
        <v>48</v>
      </c>
      <c r="L8" s="4" t="s">
        <v>47</v>
      </c>
    </row>
    <row r="9" spans="1:13" x14ac:dyDescent="0.2">
      <c r="A9" s="29" t="s">
        <v>36</v>
      </c>
      <c r="B9" s="5">
        <v>0</v>
      </c>
      <c r="C9" s="6">
        <f>+'[1]Amort schd'!N4</f>
        <v>27452605.07</v>
      </c>
      <c r="D9" s="7">
        <f>-'[1]Amort schd'!E16</f>
        <v>-1796827.9699999997</v>
      </c>
      <c r="E9" s="8">
        <f>+B9+C9+D9</f>
        <v>25655777.100000001</v>
      </c>
      <c r="F9" s="9">
        <f>+'[1]Amort schd'!E29</f>
        <v>2114668</v>
      </c>
      <c r="G9" s="9">
        <f>+'[1]Amort schd'!D16</f>
        <v>793751.43</v>
      </c>
      <c r="I9" s="9">
        <f>+'[1]Amort schd'!F16</f>
        <v>63260.829999999994</v>
      </c>
      <c r="L9" s="9">
        <f>+'[1]Amort schd'!K16</f>
        <v>2656703.7600000002</v>
      </c>
    </row>
    <row r="10" spans="1:13" x14ac:dyDescent="0.2">
      <c r="A10" s="10"/>
      <c r="B10" s="11"/>
      <c r="C10" s="11"/>
      <c r="D10" s="11"/>
      <c r="E10" s="11"/>
      <c r="F10" s="11"/>
    </row>
    <row r="11" spans="1:13" s="16" customFormat="1" ht="15.75" thickBot="1" x14ac:dyDescent="0.3">
      <c r="A11" s="12"/>
      <c r="B11" s="13"/>
      <c r="C11" s="13"/>
      <c r="D11" s="13"/>
      <c r="E11" s="14"/>
      <c r="F11" s="15"/>
    </row>
    <row r="12" spans="1:13" s="23" customFormat="1" ht="32.25" thickBot="1" x14ac:dyDescent="0.3">
      <c r="A12" s="4" t="s">
        <v>16</v>
      </c>
      <c r="B12" s="4" t="s">
        <v>17</v>
      </c>
      <c r="C12" s="4" t="s">
        <v>18</v>
      </c>
      <c r="D12" s="17" t="s">
        <v>19</v>
      </c>
      <c r="E12" s="3" t="s">
        <v>20</v>
      </c>
      <c r="F12" s="18" t="s">
        <v>21</v>
      </c>
      <c r="G12" s="19" t="s">
        <v>22</v>
      </c>
      <c r="H12" s="20" t="s">
        <v>23</v>
      </c>
      <c r="I12" s="4" t="s">
        <v>24</v>
      </c>
      <c r="J12" s="18" t="s">
        <v>25</v>
      </c>
      <c r="K12" s="3" t="s">
        <v>26</v>
      </c>
      <c r="L12" s="21" t="s">
        <v>27</v>
      </c>
      <c r="M12" s="22" t="s">
        <v>28</v>
      </c>
    </row>
    <row r="13" spans="1:13" ht="15.75" thickBot="1" x14ac:dyDescent="0.25">
      <c r="A13" s="24">
        <v>1</v>
      </c>
      <c r="B13" s="24">
        <f>H2</f>
        <v>0</v>
      </c>
      <c r="C13" s="25">
        <v>632</v>
      </c>
      <c r="D13" s="26">
        <v>99999</v>
      </c>
      <c r="E13" s="27" t="s">
        <v>29</v>
      </c>
      <c r="F13" s="34">
        <v>7329</v>
      </c>
      <c r="G13" s="44">
        <f>+C9</f>
        <v>27452605.07</v>
      </c>
      <c r="H13" s="45"/>
      <c r="I13" s="41">
        <v>9999</v>
      </c>
      <c r="J13" s="29" t="s">
        <v>30</v>
      </c>
      <c r="K13" s="25" t="s">
        <v>30</v>
      </c>
      <c r="L13" s="30" t="s">
        <v>43</v>
      </c>
      <c r="M13" s="31" t="s">
        <v>33</v>
      </c>
    </row>
    <row r="14" spans="1:13" ht="15.75" thickBot="1" x14ac:dyDescent="0.25">
      <c r="A14" s="24">
        <v>2</v>
      </c>
      <c r="B14" s="24">
        <f>B13</f>
        <v>0</v>
      </c>
      <c r="C14" s="25">
        <v>657</v>
      </c>
      <c r="D14" s="26">
        <v>99999</v>
      </c>
      <c r="E14" s="27" t="s">
        <v>29</v>
      </c>
      <c r="F14" s="34">
        <v>3893</v>
      </c>
      <c r="G14" s="46">
        <f>G13</f>
        <v>27452605.07</v>
      </c>
      <c r="H14" s="45"/>
      <c r="I14" s="42">
        <v>9999</v>
      </c>
      <c r="J14" s="29" t="s">
        <v>30</v>
      </c>
      <c r="K14" s="25" t="s">
        <v>30</v>
      </c>
      <c r="L14" s="30" t="s">
        <v>43</v>
      </c>
      <c r="M14" s="31" t="s">
        <v>34</v>
      </c>
    </row>
    <row r="15" spans="1:13" ht="15.75" thickBot="1" x14ac:dyDescent="0.25">
      <c r="A15" s="24">
        <v>3</v>
      </c>
      <c r="B15" s="24">
        <f>B20</f>
        <v>0</v>
      </c>
      <c r="C15" s="25">
        <v>633</v>
      </c>
      <c r="D15" s="26">
        <v>99999</v>
      </c>
      <c r="E15" s="27" t="s">
        <v>29</v>
      </c>
      <c r="F15" s="34">
        <v>7462</v>
      </c>
      <c r="G15" s="46">
        <f>-D9+G9-I9</f>
        <v>2527318.5699999998</v>
      </c>
      <c r="H15" s="45"/>
      <c r="I15" s="42">
        <v>9999</v>
      </c>
      <c r="J15" s="29" t="s">
        <v>30</v>
      </c>
      <c r="K15" s="25" t="s">
        <v>30</v>
      </c>
      <c r="L15" s="30" t="s">
        <v>43</v>
      </c>
      <c r="M15" s="31" t="s">
        <v>51</v>
      </c>
    </row>
    <row r="16" spans="1:13" ht="15.75" thickBot="1" x14ac:dyDescent="0.25">
      <c r="A16" s="24">
        <v>4</v>
      </c>
      <c r="B16" s="24">
        <f>B15</f>
        <v>0</v>
      </c>
      <c r="C16" s="25">
        <v>632</v>
      </c>
      <c r="D16" s="26">
        <v>99999</v>
      </c>
      <c r="E16" s="27" t="s">
        <v>29</v>
      </c>
      <c r="F16" s="34">
        <v>7802</v>
      </c>
      <c r="G16" s="46">
        <f>+G9-I9</f>
        <v>730490.60000000009</v>
      </c>
      <c r="H16" s="45"/>
      <c r="I16" s="42">
        <v>9999</v>
      </c>
      <c r="J16" s="29" t="s">
        <v>30</v>
      </c>
      <c r="K16" s="25" t="s">
        <v>30</v>
      </c>
      <c r="L16" s="30" t="s">
        <v>43</v>
      </c>
      <c r="M16" s="31" t="s">
        <v>52</v>
      </c>
    </row>
    <row r="17" spans="1:13" ht="15.75" thickBot="1" x14ac:dyDescent="0.25">
      <c r="A17" s="24">
        <v>5</v>
      </c>
      <c r="B17" s="24">
        <f>B16</f>
        <v>0</v>
      </c>
      <c r="C17" s="25">
        <v>632</v>
      </c>
      <c r="D17" s="26">
        <v>99999</v>
      </c>
      <c r="E17" s="27" t="s">
        <v>29</v>
      </c>
      <c r="F17" s="34">
        <v>7339</v>
      </c>
      <c r="G17" s="46">
        <f>-D9</f>
        <v>1796827.9699999997</v>
      </c>
      <c r="H17" s="45"/>
      <c r="I17" s="42">
        <v>9999</v>
      </c>
      <c r="J17" s="29" t="s">
        <v>30</v>
      </c>
      <c r="K17" s="25" t="s">
        <v>30</v>
      </c>
      <c r="L17" s="30" t="s">
        <v>43</v>
      </c>
      <c r="M17" s="31" t="s">
        <v>53</v>
      </c>
    </row>
    <row r="18" spans="1:13" x14ac:dyDescent="0.2">
      <c r="A18" s="24">
        <v>6</v>
      </c>
      <c r="B18" s="24">
        <f>B14</f>
        <v>0</v>
      </c>
      <c r="C18" s="25">
        <v>516</v>
      </c>
      <c r="D18" s="26">
        <v>99999</v>
      </c>
      <c r="E18" s="27" t="s">
        <v>29</v>
      </c>
      <c r="F18" s="34">
        <v>3893</v>
      </c>
      <c r="G18" s="44">
        <f>+C9</f>
        <v>27452605.07</v>
      </c>
      <c r="H18" s="45"/>
      <c r="I18" s="41">
        <v>1719</v>
      </c>
      <c r="J18" s="29" t="s">
        <v>30</v>
      </c>
      <c r="K18" s="25" t="s">
        <v>30</v>
      </c>
      <c r="L18" s="30" t="s">
        <v>43</v>
      </c>
      <c r="M18" s="31" t="s">
        <v>38</v>
      </c>
    </row>
    <row r="19" spans="1:13" x14ac:dyDescent="0.2">
      <c r="A19" s="24">
        <v>7</v>
      </c>
      <c r="B19" s="24">
        <f t="shared" ref="B19:B23" si="0">B18</f>
        <v>0</v>
      </c>
      <c r="C19" s="25">
        <v>513</v>
      </c>
      <c r="D19" s="26">
        <v>99999</v>
      </c>
      <c r="E19" s="27" t="s">
        <v>29</v>
      </c>
      <c r="F19" s="34">
        <v>7329</v>
      </c>
      <c r="G19" s="46">
        <f>G18</f>
        <v>27452605.07</v>
      </c>
      <c r="H19" s="45"/>
      <c r="I19" s="42">
        <v>623</v>
      </c>
      <c r="J19" s="29" t="s">
        <v>30</v>
      </c>
      <c r="K19" s="25" t="s">
        <v>30</v>
      </c>
      <c r="L19" s="30" t="s">
        <v>43</v>
      </c>
      <c r="M19" s="33" t="s">
        <v>39</v>
      </c>
    </row>
    <row r="20" spans="1:13" x14ac:dyDescent="0.2">
      <c r="A20" s="24">
        <v>8</v>
      </c>
      <c r="B20" s="24">
        <f t="shared" si="0"/>
        <v>0</v>
      </c>
      <c r="C20" s="25">
        <v>503</v>
      </c>
      <c r="D20" s="26">
        <v>99999</v>
      </c>
      <c r="E20" s="27" t="s">
        <v>29</v>
      </c>
      <c r="F20" s="34">
        <v>7339</v>
      </c>
      <c r="G20" s="46">
        <f>-D9</f>
        <v>1796827.9699999997</v>
      </c>
      <c r="H20" s="45" t="str">
        <f>IF(D11&lt;0, "R", "")</f>
        <v/>
      </c>
      <c r="I20" s="42">
        <v>1719</v>
      </c>
      <c r="J20" s="29" t="s">
        <v>30</v>
      </c>
      <c r="K20" s="25" t="s">
        <v>30</v>
      </c>
      <c r="L20" s="30" t="s">
        <v>43</v>
      </c>
      <c r="M20" s="33" t="s">
        <v>54</v>
      </c>
    </row>
    <row r="21" spans="1:13" x14ac:dyDescent="0.2">
      <c r="A21" s="24">
        <v>9</v>
      </c>
      <c r="B21" s="24">
        <f>B16</f>
        <v>0</v>
      </c>
      <c r="C21" s="25">
        <v>537</v>
      </c>
      <c r="D21" s="26">
        <v>99999</v>
      </c>
      <c r="E21" s="27" t="s">
        <v>29</v>
      </c>
      <c r="F21" s="47" t="s">
        <v>30</v>
      </c>
      <c r="G21" s="46">
        <f>+F9</f>
        <v>2114668</v>
      </c>
      <c r="H21" s="45"/>
      <c r="I21" s="42">
        <v>1629</v>
      </c>
      <c r="J21" s="29" t="s">
        <v>30</v>
      </c>
      <c r="K21" s="25" t="s">
        <v>30</v>
      </c>
      <c r="L21" s="30" t="s">
        <v>43</v>
      </c>
      <c r="M21" s="33" t="s">
        <v>35</v>
      </c>
    </row>
    <row r="22" spans="1:13" x14ac:dyDescent="0.2">
      <c r="A22" s="24">
        <v>10</v>
      </c>
      <c r="B22" s="24">
        <f t="shared" si="0"/>
        <v>0</v>
      </c>
      <c r="C22" s="25">
        <v>537</v>
      </c>
      <c r="D22" s="26">
        <v>99999</v>
      </c>
      <c r="E22" s="27" t="s">
        <v>29</v>
      </c>
      <c r="F22" s="47" t="s">
        <v>30</v>
      </c>
      <c r="G22" s="46">
        <f>+G21</f>
        <v>2114668</v>
      </c>
      <c r="H22" s="45" t="s">
        <v>23</v>
      </c>
      <c r="I22" s="42">
        <v>1719</v>
      </c>
      <c r="J22" s="29" t="s">
        <v>30</v>
      </c>
      <c r="K22" s="25" t="s">
        <v>30</v>
      </c>
      <c r="L22" s="30" t="s">
        <v>43</v>
      </c>
      <c r="M22" s="33" t="s">
        <v>55</v>
      </c>
    </row>
    <row r="23" spans="1:13" x14ac:dyDescent="0.2">
      <c r="A23" s="24">
        <v>11</v>
      </c>
      <c r="B23" s="24">
        <f t="shared" si="0"/>
        <v>0</v>
      </c>
      <c r="C23" s="25">
        <v>503</v>
      </c>
      <c r="D23" s="26">
        <v>99999</v>
      </c>
      <c r="E23" s="27" t="s">
        <v>29</v>
      </c>
      <c r="F23" s="34">
        <v>7802</v>
      </c>
      <c r="G23" s="46">
        <f>IF(I9&gt;0,I9,-I9)</f>
        <v>63260.829999999994</v>
      </c>
      <c r="H23" s="45" t="str">
        <f>IF(I9&gt;0,"R","")</f>
        <v>R</v>
      </c>
      <c r="I23" s="42">
        <v>1610</v>
      </c>
      <c r="J23" s="29" t="s">
        <v>30</v>
      </c>
      <c r="K23" s="25" t="s">
        <v>30</v>
      </c>
      <c r="L23" s="30" t="s">
        <v>43</v>
      </c>
      <c r="M23" s="33" t="s">
        <v>56</v>
      </c>
    </row>
    <row r="24" spans="1:13" x14ac:dyDescent="0.2">
      <c r="A24" s="24">
        <v>12</v>
      </c>
      <c r="B24" s="24">
        <f t="shared" ref="B24" si="1">B22</f>
        <v>0</v>
      </c>
      <c r="C24" s="25">
        <v>512</v>
      </c>
      <c r="D24" s="26">
        <v>99999</v>
      </c>
      <c r="E24" s="27" t="s">
        <v>29</v>
      </c>
      <c r="F24" s="47">
        <v>7885</v>
      </c>
      <c r="G24" s="46">
        <f>+L9</f>
        <v>2656703.7600000002</v>
      </c>
      <c r="H24" s="45"/>
      <c r="I24" s="42">
        <v>624</v>
      </c>
      <c r="J24" s="29" t="s">
        <v>30</v>
      </c>
      <c r="K24" s="25" t="s">
        <v>30</v>
      </c>
      <c r="L24" s="30" t="s">
        <v>43</v>
      </c>
      <c r="M24" s="33" t="s">
        <v>42</v>
      </c>
    </row>
    <row r="25" spans="1:13" ht="94.7" customHeight="1" x14ac:dyDescent="0.2">
      <c r="A25" s="59" t="s">
        <v>86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48.69999999999999" customHeight="1" x14ac:dyDescent="0.2">
      <c r="A26" s="60" t="s">
        <v>84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06.7" customHeight="1" x14ac:dyDescent="0.25">
      <c r="A27" s="61" t="s">
        <v>49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x14ac:dyDescent="0.2">
      <c r="A28" s="62" t="s">
        <v>32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x14ac:dyDescent="0.2"/>
    <row r="30" spans="1:13" x14ac:dyDescent="0.2"/>
    <row r="31" spans="1:13" x14ac:dyDescent="0.2"/>
    <row r="32" spans="1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</sheetData>
  <mergeCells count="17">
    <mergeCell ref="B4:F4"/>
    <mergeCell ref="H4:M4"/>
    <mergeCell ref="A1:M1"/>
    <mergeCell ref="B2:F2"/>
    <mergeCell ref="H2:M2"/>
    <mergeCell ref="B3:F3"/>
    <mergeCell ref="H3:M3"/>
    <mergeCell ref="A25:M25"/>
    <mergeCell ref="A26:M26"/>
    <mergeCell ref="A27:M27"/>
    <mergeCell ref="A28:M28"/>
    <mergeCell ref="B5:F5"/>
    <mergeCell ref="H5:M5"/>
    <mergeCell ref="B6:F6"/>
    <mergeCell ref="H6:M6"/>
    <mergeCell ref="B7:F7"/>
    <mergeCell ref="H7:M7"/>
  </mergeCells>
  <dataValidations count="17">
    <dataValidation allowBlank="1" showInputMessage="1" showErrorMessage="1" prompt="Input appropriation year." sqref="E13:E24" xr:uid="{F43AB4DC-717A-418E-A816-D8B295EA28D4}"/>
    <dataValidation allowBlank="1" showInputMessage="1" showErrorMessage="1" prompt="Input 4 digit D23 fund number" sqref="L13:L24" xr:uid="{7B916457-BA7B-4EE5-87D9-C6B367676C6B}"/>
    <dataValidation allowBlank="1" showInputMessage="1" showErrorMessage="1" prompt="Input 4 digit Comptroller Object code beginning with a 7" sqref="F13 F23 F19:F20 F15:F17" xr:uid="{91DF6180-F2A6-4B2E-8B97-D476B3DDBC7B}"/>
    <dataValidation allowBlank="1" showInputMessage="1" showErrorMessage="1" prompt="Input Beginning Balance from Long-Term Liabilities Note Query" sqref="B9" xr:uid="{CC437066-72DF-48E6-9FE7-AA8EE644F94C}"/>
    <dataValidation allowBlank="1" showInputMessage="1" showErrorMessage="1" prompt="Input Additions from Long-Term Liabilites Note Query" sqref="C9" xr:uid="{508E3D82-DD25-494A-A8E5-5E21D241A3F4}"/>
    <dataValidation allowBlank="1" showInputMessage="1" showErrorMessage="1" prompt="Input Reduction from Long-Term Liabilities Note Query" sqref="D9" xr:uid="{65FB7DBC-0200-4111-99C5-0772A8F76A8D}"/>
    <dataValidation allowBlank="1" showInputMessage="1" showErrorMessage="1" prompt="Input Amounts Due within One Year from Long-Term Liabilities Note Query" sqref="F9:G9 I9 L9" xr:uid="{838F6C21-43B7-4899-8A9F-516D77558E40}"/>
    <dataValidation allowBlank="1" showInputMessage="1" showErrorMessage="1" prompt="Input Batch Agency" sqref="B2" xr:uid="{B3C8AFC5-9917-4707-86F0-5D9CFC9895F4}"/>
    <dataValidation allowBlank="1" showInputMessage="1" showErrorMessage="1" prompt="Input Batch Date" sqref="B3" xr:uid="{44F3FD80-326D-4302-A5D4-8514D637C918}"/>
    <dataValidation allowBlank="1" showInputMessage="1" showErrorMessage="1" prompt="Input Batch Type" sqref="B4" xr:uid="{8443B5E8-3E75-4423-936F-EAA7770788B5}"/>
    <dataValidation allowBlank="1" showInputMessage="1" showErrorMessage="1" prompt="Input Batch Number" sqref="B5" xr:uid="{744CA40A-2650-4BA8-AC1F-E6DD10102392}"/>
    <dataValidation allowBlank="1" showInputMessage="1" showErrorMessage="1" prompt="Input Edit Mode" sqref="B6" xr:uid="{93D89B8B-2914-453C-B0EF-23ADF8ED57BD}"/>
    <dataValidation allowBlank="1" showInputMessage="1" showErrorMessage="1" prompt="Input Effective Date" sqref="H6" xr:uid="{F06EB7B2-A37A-41ED-A6A0-2CAB6A97402C}"/>
    <dataValidation allowBlank="1" showInputMessage="1" showErrorMessage="1" prompt="Input Financial Agency" sqref="H2" xr:uid="{0D58315B-0E3C-418F-A180-7DD78F47FF3E}"/>
    <dataValidation allowBlank="1" showInputMessage="1" showErrorMessage="1" prompt="Insert Name of Whom Prepared" sqref="H3" xr:uid="{6ED80DF6-DE9F-4099-9477-6DECE8E05521}"/>
    <dataValidation allowBlank="1" showInputMessage="1" showErrorMessage="1" prompt="Insert Name of Whom Entered" sqref="H4" xr:uid="{148B5620-012E-4F7A-A265-1C938EA3E603}"/>
    <dataValidation allowBlank="1" showInputMessage="1" showErrorMessage="1" prompt="Input Current Document Number" sqref="H5" xr:uid="{C4963F46-EBBC-408B-A9D7-4737CED887C7}"/>
  </dataValidations>
  <printOptions horizontalCentered="1"/>
  <pageMargins left="0.25" right="0.25" top="0.5" bottom="0.5" header="0" footer="0"/>
  <pageSetup paperSize="5" scale="60" orientation="landscape" r:id="rId1"/>
  <headerFooter alignWithMargins="0">
    <oddHeader>&amp;L&amp;"Arial,Bold"&amp;16AFR Data Entry Template
FT12 Record Long Term Liabilities - Capital Lease Obligations in USAS</oddHeader>
    <oddFooter>&amp;C&amp;"Arial,Regular"&amp;9&amp;F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0B50-4411-4999-8F81-75A9B9E872A8}">
  <sheetPr>
    <pageSetUpPr fitToPage="1"/>
  </sheetPr>
  <dimension ref="A1:N139"/>
  <sheetViews>
    <sheetView workbookViewId="0">
      <selection activeCell="N138" sqref="N138"/>
    </sheetView>
  </sheetViews>
  <sheetFormatPr defaultRowHeight="15" x14ac:dyDescent="0.25"/>
  <cols>
    <col min="1" max="1" width="4.42578125" bestFit="1" customWidth="1"/>
    <col min="2" max="2" width="8.140625" bestFit="1" customWidth="1"/>
    <col min="3" max="3" width="11.7109375" bestFit="1" customWidth="1"/>
    <col min="4" max="4" width="10.42578125" bestFit="1" customWidth="1"/>
    <col min="5" max="5" width="11.7109375" bestFit="1" customWidth="1"/>
    <col min="6" max="7" width="9.5703125" bestFit="1" customWidth="1"/>
    <col min="8" max="8" width="12.5703125" bestFit="1" customWidth="1"/>
    <col min="9" max="9" width="12.42578125" bestFit="1" customWidth="1"/>
    <col min="10" max="10" width="12.5703125" bestFit="1" customWidth="1"/>
    <col min="11" max="11" width="11.7109375" bestFit="1" customWidth="1"/>
    <col min="12" max="14" width="12.5703125" bestFit="1" customWidth="1"/>
  </cols>
  <sheetData>
    <row r="1" spans="1:14" x14ac:dyDescent="0.2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45" x14ac:dyDescent="0.25">
      <c r="A3" s="38" t="s">
        <v>59</v>
      </c>
      <c r="B3" s="38" t="s">
        <v>60</v>
      </c>
      <c r="C3" s="38" t="s">
        <v>57</v>
      </c>
      <c r="D3" s="38" t="s">
        <v>44</v>
      </c>
      <c r="E3" s="38" t="s">
        <v>61</v>
      </c>
      <c r="F3" s="38" t="s">
        <v>62</v>
      </c>
      <c r="G3" s="38" t="s">
        <v>63</v>
      </c>
      <c r="H3" s="38" t="s">
        <v>64</v>
      </c>
      <c r="I3" s="38" t="s">
        <v>65</v>
      </c>
      <c r="J3" s="38" t="s">
        <v>66</v>
      </c>
      <c r="K3" s="38" t="s">
        <v>45</v>
      </c>
      <c r="L3" s="38" t="s">
        <v>67</v>
      </c>
      <c r="M3" s="38" t="s">
        <v>46</v>
      </c>
      <c r="N3" s="38" t="s">
        <v>68</v>
      </c>
    </row>
    <row r="4" spans="1:14" ht="22.5" x14ac:dyDescent="0.25">
      <c r="A4" s="39">
        <v>2021</v>
      </c>
      <c r="B4" s="39" t="s">
        <v>69</v>
      </c>
      <c r="C4" s="52">
        <v>178719.03</v>
      </c>
      <c r="D4" s="52">
        <v>65008.99</v>
      </c>
      <c r="E4" s="52">
        <v>178719.03</v>
      </c>
      <c r="F4" s="52">
        <v>65008.99</v>
      </c>
      <c r="G4" s="52">
        <v>65008.99</v>
      </c>
      <c r="H4" s="52">
        <v>27273886.039999999</v>
      </c>
      <c r="I4" s="52">
        <v>1788929.7</v>
      </c>
      <c r="J4" s="52">
        <v>25484956.34</v>
      </c>
      <c r="K4" s="52">
        <v>221391.98</v>
      </c>
      <c r="L4" s="52">
        <v>27231213.100000001</v>
      </c>
      <c r="M4" s="52">
        <v>221391.98</v>
      </c>
      <c r="N4" s="52">
        <v>27452605.07</v>
      </c>
    </row>
    <row r="5" spans="1:14" x14ac:dyDescent="0.25">
      <c r="A5" s="40">
        <v>2021</v>
      </c>
      <c r="B5" s="40" t="s">
        <v>70</v>
      </c>
      <c r="C5" s="53">
        <v>179631.79</v>
      </c>
      <c r="D5" s="53">
        <v>69215.259999999995</v>
      </c>
      <c r="E5" s="53">
        <v>112381.11</v>
      </c>
      <c r="F5" s="53">
        <v>1964.59</v>
      </c>
      <c r="G5" s="53">
        <v>66973.570000000007</v>
      </c>
      <c r="H5" s="53">
        <v>27161504.93</v>
      </c>
      <c r="I5" s="53">
        <v>1850836.01</v>
      </c>
      <c r="J5" s="53">
        <v>25310668.920000002</v>
      </c>
      <c r="K5" s="53">
        <v>221391.98</v>
      </c>
      <c r="L5" s="53">
        <v>27009821.120000001</v>
      </c>
      <c r="M5" s="53">
        <v>442783.95</v>
      </c>
      <c r="N5" s="53">
        <v>27452605.07</v>
      </c>
    </row>
    <row r="6" spans="1:14" x14ac:dyDescent="0.25">
      <c r="A6" s="39">
        <v>2021</v>
      </c>
      <c r="B6" s="39" t="s">
        <v>71</v>
      </c>
      <c r="C6" s="52">
        <v>179631.79</v>
      </c>
      <c r="D6" s="52">
        <v>66710.37</v>
      </c>
      <c r="E6" s="52">
        <v>110425.76</v>
      </c>
      <c r="F6" s="52">
        <v>-2495.66</v>
      </c>
      <c r="G6" s="52">
        <v>64477.91</v>
      </c>
      <c r="H6" s="52">
        <v>27051079.170000002</v>
      </c>
      <c r="I6" s="52">
        <v>1913047.09</v>
      </c>
      <c r="J6" s="52">
        <v>25138032.079999998</v>
      </c>
      <c r="K6" s="52">
        <v>221391.98</v>
      </c>
      <c r="L6" s="52">
        <v>26788429.140000001</v>
      </c>
      <c r="M6" s="52">
        <v>664175.93000000005</v>
      </c>
      <c r="N6" s="52">
        <v>27452605.07</v>
      </c>
    </row>
    <row r="7" spans="1:14" x14ac:dyDescent="0.25">
      <c r="A7" s="40">
        <v>2021</v>
      </c>
      <c r="B7" s="40" t="s">
        <v>72</v>
      </c>
      <c r="C7" s="53">
        <v>179631.79</v>
      </c>
      <c r="D7" s="53">
        <v>68646.210000000006</v>
      </c>
      <c r="E7" s="53">
        <v>112930.5</v>
      </c>
      <c r="F7" s="53">
        <v>1944.92</v>
      </c>
      <c r="G7" s="53">
        <v>66422.83</v>
      </c>
      <c r="H7" s="53">
        <v>26938148.670000002</v>
      </c>
      <c r="I7" s="53">
        <v>1975259.45</v>
      </c>
      <c r="J7" s="53">
        <v>24962889.219999999</v>
      </c>
      <c r="K7" s="53">
        <v>221391.98</v>
      </c>
      <c r="L7" s="53">
        <v>26567037.170000002</v>
      </c>
      <c r="M7" s="53">
        <v>885567.91</v>
      </c>
      <c r="N7" s="53">
        <v>27452605.07</v>
      </c>
    </row>
    <row r="8" spans="1:14" x14ac:dyDescent="0.25">
      <c r="A8" s="39">
        <v>2022</v>
      </c>
      <c r="B8" s="39" t="s">
        <v>73</v>
      </c>
      <c r="C8" s="52">
        <v>179631.79</v>
      </c>
      <c r="D8" s="52">
        <v>68363.240000000005</v>
      </c>
      <c r="E8" s="52">
        <v>110994.86</v>
      </c>
      <c r="F8" s="52">
        <v>-273.69</v>
      </c>
      <c r="G8" s="52">
        <v>66149.149999999994</v>
      </c>
      <c r="H8" s="52">
        <v>26827153.809999999</v>
      </c>
      <c r="I8" s="52">
        <v>2037787.55</v>
      </c>
      <c r="J8" s="52">
        <v>24789366.260000002</v>
      </c>
      <c r="K8" s="52">
        <v>221391.98</v>
      </c>
      <c r="L8" s="52">
        <v>26345645.190000001</v>
      </c>
      <c r="M8" s="52">
        <v>1106959.8799999999</v>
      </c>
      <c r="N8" s="52">
        <v>27452605.07</v>
      </c>
    </row>
    <row r="9" spans="1:14" x14ac:dyDescent="0.25">
      <c r="A9" s="40">
        <v>2022</v>
      </c>
      <c r="B9" s="40" t="s">
        <v>74</v>
      </c>
      <c r="C9" s="53">
        <v>231336.79</v>
      </c>
      <c r="D9" s="53">
        <v>61377.52</v>
      </c>
      <c r="E9" s="53">
        <v>162982.67000000001</v>
      </c>
      <c r="F9" s="53">
        <v>-6976.6</v>
      </c>
      <c r="G9" s="53">
        <v>59172.54</v>
      </c>
      <c r="H9" s="53">
        <v>26664171.129999999</v>
      </c>
      <c r="I9" s="53">
        <v>2048769.97</v>
      </c>
      <c r="J9" s="53">
        <v>24615401.16</v>
      </c>
      <c r="K9" s="53">
        <v>221391.98</v>
      </c>
      <c r="L9" s="53">
        <v>26124253.219999999</v>
      </c>
      <c r="M9" s="53">
        <v>1328351.8600000001</v>
      </c>
      <c r="N9" s="53">
        <v>27452605.07</v>
      </c>
    </row>
    <row r="10" spans="1:14" x14ac:dyDescent="0.25">
      <c r="A10" s="39">
        <v>2022</v>
      </c>
      <c r="B10" s="39" t="s">
        <v>75</v>
      </c>
      <c r="C10" s="52">
        <v>231336.79</v>
      </c>
      <c r="D10" s="52">
        <v>67519.740000000005</v>
      </c>
      <c r="E10" s="52">
        <v>169972.67</v>
      </c>
      <c r="F10" s="52">
        <v>6155.62</v>
      </c>
      <c r="G10" s="52">
        <v>65328.160000000003</v>
      </c>
      <c r="H10" s="52">
        <v>26494198.460000001</v>
      </c>
      <c r="I10" s="52">
        <v>2059275.2</v>
      </c>
      <c r="J10" s="52">
        <v>24434923.27</v>
      </c>
      <c r="K10" s="52">
        <v>221391.98</v>
      </c>
      <c r="L10" s="52">
        <v>25902861.239999998</v>
      </c>
      <c r="M10" s="52">
        <v>1549743.83</v>
      </c>
      <c r="N10" s="52">
        <v>27452605.07</v>
      </c>
    </row>
    <row r="11" spans="1:14" x14ac:dyDescent="0.25">
      <c r="A11" s="40">
        <v>2022</v>
      </c>
      <c r="B11" s="40" t="s">
        <v>76</v>
      </c>
      <c r="C11" s="53">
        <v>232629.42</v>
      </c>
      <c r="D11" s="53">
        <v>64934.58</v>
      </c>
      <c r="E11" s="53">
        <v>165123.65</v>
      </c>
      <c r="F11" s="53">
        <v>-2571.19</v>
      </c>
      <c r="G11" s="53">
        <v>62756.97</v>
      </c>
      <c r="H11" s="53">
        <v>26329074.809999999</v>
      </c>
      <c r="I11" s="53">
        <v>2070344.68</v>
      </c>
      <c r="J11" s="53">
        <v>24258730.129999999</v>
      </c>
      <c r="K11" s="53">
        <v>221391.98</v>
      </c>
      <c r="L11" s="53">
        <v>25681469.260000002</v>
      </c>
      <c r="M11" s="53">
        <v>1771135.81</v>
      </c>
      <c r="N11" s="53">
        <v>27452605.07</v>
      </c>
    </row>
    <row r="12" spans="1:14" x14ac:dyDescent="0.25">
      <c r="A12" s="39">
        <v>2022</v>
      </c>
      <c r="B12" s="39" t="s">
        <v>77</v>
      </c>
      <c r="C12" s="52">
        <v>232629.42</v>
      </c>
      <c r="D12" s="52">
        <v>66671.509999999995</v>
      </c>
      <c r="E12" s="52">
        <v>167708.41</v>
      </c>
      <c r="F12" s="52">
        <v>1750.51</v>
      </c>
      <c r="G12" s="52">
        <v>64507.48</v>
      </c>
      <c r="H12" s="52">
        <v>26161366.399999999</v>
      </c>
      <c r="I12" s="52">
        <v>2081272.2</v>
      </c>
      <c r="J12" s="52">
        <v>24080094.199999999</v>
      </c>
      <c r="K12" s="52">
        <v>221391.98</v>
      </c>
      <c r="L12" s="52">
        <v>25460077.289999999</v>
      </c>
      <c r="M12" s="52">
        <v>1992527.79</v>
      </c>
      <c r="N12" s="52">
        <v>27452605.07</v>
      </c>
    </row>
    <row r="13" spans="1:14" x14ac:dyDescent="0.25">
      <c r="A13" s="40">
        <v>2022</v>
      </c>
      <c r="B13" s="40" t="s">
        <v>78</v>
      </c>
      <c r="C13" s="53">
        <v>234046.66</v>
      </c>
      <c r="D13" s="53">
        <v>64108.5</v>
      </c>
      <c r="E13" s="53">
        <v>167388.93</v>
      </c>
      <c r="F13" s="53">
        <v>-2549.23</v>
      </c>
      <c r="G13" s="53">
        <v>61958.25</v>
      </c>
      <c r="H13" s="53">
        <v>25993977.460000001</v>
      </c>
      <c r="I13" s="53">
        <v>2092433.14</v>
      </c>
      <c r="J13" s="53">
        <v>23901544.32</v>
      </c>
      <c r="K13" s="53">
        <v>221391.98</v>
      </c>
      <c r="L13" s="53">
        <v>25238685.309999999</v>
      </c>
      <c r="M13" s="53">
        <v>2213919.7599999998</v>
      </c>
      <c r="N13" s="53">
        <v>27452605.07</v>
      </c>
    </row>
    <row r="14" spans="1:14" x14ac:dyDescent="0.25">
      <c r="A14" s="39">
        <v>2022</v>
      </c>
      <c r="B14" s="39" t="s">
        <v>79</v>
      </c>
      <c r="C14" s="52">
        <v>234046.66</v>
      </c>
      <c r="D14" s="52">
        <v>65812.17</v>
      </c>
      <c r="E14" s="52">
        <v>169951.92</v>
      </c>
      <c r="F14" s="52">
        <v>1717.43</v>
      </c>
      <c r="G14" s="52">
        <v>63675.68</v>
      </c>
      <c r="H14" s="52">
        <v>25824025.539999999</v>
      </c>
      <c r="I14" s="52">
        <v>2103450.5499999998</v>
      </c>
      <c r="J14" s="52">
        <v>23720574.989999998</v>
      </c>
      <c r="K14" s="52">
        <v>221391.98</v>
      </c>
      <c r="L14" s="52">
        <v>25017293.329999998</v>
      </c>
      <c r="M14" s="52">
        <v>2435311.7400000002</v>
      </c>
      <c r="N14" s="52">
        <v>27452605.07</v>
      </c>
    </row>
    <row r="15" spans="1:14" x14ac:dyDescent="0.25">
      <c r="A15" s="40">
        <v>2022</v>
      </c>
      <c r="B15" s="40" t="s">
        <v>80</v>
      </c>
      <c r="C15" s="53">
        <v>234046.66</v>
      </c>
      <c r="D15" s="53">
        <v>65383.34</v>
      </c>
      <c r="E15" s="53">
        <v>168248.46</v>
      </c>
      <c r="F15" s="53">
        <v>-414.86</v>
      </c>
      <c r="G15" s="53">
        <v>63260.82</v>
      </c>
      <c r="H15" s="53">
        <v>25655777.09</v>
      </c>
      <c r="I15" s="53">
        <v>2114668</v>
      </c>
      <c r="J15" s="53">
        <v>23541109.079999998</v>
      </c>
      <c r="K15" s="53">
        <v>221391.98</v>
      </c>
      <c r="L15" s="53">
        <v>24795901.359999999</v>
      </c>
      <c r="M15" s="53">
        <v>2656703.7200000002</v>
      </c>
      <c r="N15" s="53">
        <v>27452605.07</v>
      </c>
    </row>
    <row r="16" spans="1:14" x14ac:dyDescent="0.25">
      <c r="A16" s="51"/>
      <c r="B16" s="51" t="s">
        <v>81</v>
      </c>
      <c r="C16" s="54">
        <f>SUM(C4:C15)</f>
        <v>2527318.59</v>
      </c>
      <c r="D16" s="54">
        <f t="shared" ref="D16:F16" si="0">SUM(D4:D15)</f>
        <v>793751.43</v>
      </c>
      <c r="E16" s="54">
        <f t="shared" si="0"/>
        <v>1796827.9699999997</v>
      </c>
      <c r="F16" s="54">
        <f t="shared" si="0"/>
        <v>63260.829999999994</v>
      </c>
      <c r="G16" s="54">
        <v>0</v>
      </c>
      <c r="H16" s="54">
        <v>0</v>
      </c>
      <c r="I16" s="54">
        <v>0</v>
      </c>
      <c r="J16" s="54">
        <v>0</v>
      </c>
      <c r="K16" s="54">
        <f>SUM(K4:K15)</f>
        <v>2656703.7600000002</v>
      </c>
      <c r="L16" s="54">
        <v>0</v>
      </c>
      <c r="M16" s="54">
        <v>0</v>
      </c>
      <c r="N16" s="54">
        <v>0</v>
      </c>
    </row>
    <row r="17" spans="1:14" ht="22.5" x14ac:dyDescent="0.25">
      <c r="A17" s="39">
        <v>2022</v>
      </c>
      <c r="B17" s="39" t="s">
        <v>69</v>
      </c>
      <c r="C17" s="52">
        <v>236190.26</v>
      </c>
      <c r="D17" s="52">
        <v>62853.66</v>
      </c>
      <c r="E17" s="52">
        <v>170820.75</v>
      </c>
      <c r="F17" s="52">
        <v>-2515.86</v>
      </c>
      <c r="G17" s="52">
        <v>60744.959999999999</v>
      </c>
      <c r="H17" s="52">
        <v>25484956.34</v>
      </c>
      <c r="I17" s="52">
        <v>2125960.64</v>
      </c>
      <c r="J17" s="52">
        <v>23358995.699999999</v>
      </c>
      <c r="K17" s="52">
        <v>221391.98</v>
      </c>
      <c r="L17" s="52">
        <v>24574509.379999999</v>
      </c>
      <c r="M17" s="52">
        <v>2878095.69</v>
      </c>
      <c r="N17" s="52">
        <v>27452605.07</v>
      </c>
    </row>
    <row r="18" spans="1:14" x14ac:dyDescent="0.25">
      <c r="A18" s="40">
        <v>2022</v>
      </c>
      <c r="B18" s="40" t="s">
        <v>70</v>
      </c>
      <c r="C18" s="53">
        <v>237127.04000000001</v>
      </c>
      <c r="D18" s="53">
        <v>64504.52</v>
      </c>
      <c r="E18" s="53">
        <v>174287.42</v>
      </c>
      <c r="F18" s="53">
        <v>1664.9</v>
      </c>
      <c r="G18" s="53">
        <v>62409.87</v>
      </c>
      <c r="H18" s="53">
        <v>25310668.920000002</v>
      </c>
      <c r="I18" s="53">
        <v>2137125.33</v>
      </c>
      <c r="J18" s="53">
        <v>23173543.59</v>
      </c>
      <c r="K18" s="53">
        <v>221391.98</v>
      </c>
      <c r="L18" s="53">
        <v>24353117.399999999</v>
      </c>
      <c r="M18" s="53">
        <v>3099487.67</v>
      </c>
      <c r="N18" s="53">
        <v>27452605.07</v>
      </c>
    </row>
    <row r="19" spans="1:14" x14ac:dyDescent="0.25">
      <c r="A19" s="39">
        <v>2022</v>
      </c>
      <c r="B19" s="39" t="s">
        <v>71</v>
      </c>
      <c r="C19" s="52">
        <v>237127.04000000001</v>
      </c>
      <c r="D19" s="52">
        <v>61998.38</v>
      </c>
      <c r="E19" s="52">
        <v>172636.84</v>
      </c>
      <c r="F19" s="52">
        <v>-2491.8200000000002</v>
      </c>
      <c r="G19" s="52">
        <v>59918.05</v>
      </c>
      <c r="H19" s="52">
        <v>25138032.079999998</v>
      </c>
      <c r="I19" s="52">
        <v>2148493.2000000002</v>
      </c>
      <c r="J19" s="52">
        <v>22989538.879999999</v>
      </c>
      <c r="K19" s="52">
        <v>221391.98</v>
      </c>
      <c r="L19" s="52">
        <v>24131725.43</v>
      </c>
      <c r="M19" s="52">
        <v>3320879.65</v>
      </c>
      <c r="N19" s="52">
        <v>27452605.07</v>
      </c>
    </row>
    <row r="20" spans="1:14" x14ac:dyDescent="0.25">
      <c r="A20" s="40">
        <v>2022</v>
      </c>
      <c r="B20" s="40" t="s">
        <v>72</v>
      </c>
      <c r="C20" s="53">
        <v>237127.04000000001</v>
      </c>
      <c r="D20" s="53">
        <v>63618.47</v>
      </c>
      <c r="E20" s="53">
        <v>175142.85</v>
      </c>
      <c r="F20" s="53">
        <v>1634.28</v>
      </c>
      <c r="G20" s="53">
        <v>61552.33</v>
      </c>
      <c r="H20" s="53">
        <v>24962889.219999999</v>
      </c>
      <c r="I20" s="53">
        <v>2159713.44</v>
      </c>
      <c r="J20" s="53">
        <v>22803175.780000001</v>
      </c>
      <c r="K20" s="53">
        <v>221391.98</v>
      </c>
      <c r="L20" s="53">
        <v>23910333.449999999</v>
      </c>
      <c r="M20" s="53">
        <v>3542271.62</v>
      </c>
      <c r="N20" s="53">
        <v>27452605.07</v>
      </c>
    </row>
    <row r="21" spans="1:14" x14ac:dyDescent="0.25">
      <c r="A21" s="39">
        <v>2023</v>
      </c>
      <c r="B21" s="39" t="s">
        <v>73</v>
      </c>
      <c r="C21" s="52">
        <v>237127.04000000001</v>
      </c>
      <c r="D21" s="52">
        <v>63176.21</v>
      </c>
      <c r="E21" s="52">
        <v>173522.97</v>
      </c>
      <c r="F21" s="52">
        <v>-427.86</v>
      </c>
      <c r="G21" s="52">
        <v>61124.46</v>
      </c>
      <c r="H21" s="52">
        <v>24789366.260000002</v>
      </c>
      <c r="I21" s="52">
        <v>2171138.86</v>
      </c>
      <c r="J21" s="52">
        <v>22618227.399999999</v>
      </c>
      <c r="K21" s="52">
        <v>221391.98</v>
      </c>
      <c r="L21" s="52">
        <v>23688941.48</v>
      </c>
      <c r="M21" s="52">
        <v>3763663.6</v>
      </c>
      <c r="N21" s="52">
        <v>27452605.07</v>
      </c>
    </row>
    <row r="22" spans="1:14" x14ac:dyDescent="0.25">
      <c r="A22" s="40">
        <v>2023</v>
      </c>
      <c r="B22" s="40" t="s">
        <v>74</v>
      </c>
      <c r="C22" s="53">
        <v>237127.04000000001</v>
      </c>
      <c r="D22" s="53">
        <v>56663.44</v>
      </c>
      <c r="E22" s="53">
        <v>173965.09</v>
      </c>
      <c r="F22" s="53">
        <v>-6498.51</v>
      </c>
      <c r="G22" s="53">
        <v>54625.96</v>
      </c>
      <c r="H22" s="53">
        <v>24615401.16</v>
      </c>
      <c r="I22" s="53">
        <v>2182593.39</v>
      </c>
      <c r="J22" s="53">
        <v>22432807.77</v>
      </c>
      <c r="K22" s="53">
        <v>221391.98</v>
      </c>
      <c r="L22" s="53">
        <v>23467549.5</v>
      </c>
      <c r="M22" s="53">
        <v>3985055.58</v>
      </c>
      <c r="N22" s="53">
        <v>27452605.07</v>
      </c>
    </row>
    <row r="23" spans="1:14" x14ac:dyDescent="0.25">
      <c r="A23" s="39">
        <v>2023</v>
      </c>
      <c r="B23" s="39" t="s">
        <v>75</v>
      </c>
      <c r="C23" s="52">
        <v>237127.04000000001</v>
      </c>
      <c r="D23" s="52">
        <v>62273.68</v>
      </c>
      <c r="E23" s="52">
        <v>180477.9</v>
      </c>
      <c r="F23" s="52">
        <v>5624.54</v>
      </c>
      <c r="G23" s="52">
        <v>60250.5</v>
      </c>
      <c r="H23" s="52">
        <v>24434923.27</v>
      </c>
      <c r="I23" s="52">
        <v>2191695.15</v>
      </c>
      <c r="J23" s="52">
        <v>22243228.120000001</v>
      </c>
      <c r="K23" s="52">
        <v>221391.98</v>
      </c>
      <c r="L23" s="52">
        <v>23246157.52</v>
      </c>
      <c r="M23" s="52">
        <v>4206447.55</v>
      </c>
      <c r="N23" s="52">
        <v>27452605.07</v>
      </c>
    </row>
    <row r="24" spans="1:14" x14ac:dyDescent="0.25">
      <c r="A24" s="40">
        <v>2023</v>
      </c>
      <c r="B24" s="40" t="s">
        <v>76</v>
      </c>
      <c r="C24" s="53">
        <v>238451.98</v>
      </c>
      <c r="D24" s="53">
        <v>59830.53</v>
      </c>
      <c r="E24" s="53">
        <v>176193.13</v>
      </c>
      <c r="F24" s="53">
        <v>-2428.3200000000002</v>
      </c>
      <c r="G24" s="53">
        <v>57822.18</v>
      </c>
      <c r="H24" s="53">
        <v>24258730.129999999</v>
      </c>
      <c r="I24" s="53">
        <v>2203235.1800000002</v>
      </c>
      <c r="J24" s="53">
        <v>22055494.960000001</v>
      </c>
      <c r="K24" s="53">
        <v>221391.98</v>
      </c>
      <c r="L24" s="53">
        <v>23024765.550000001</v>
      </c>
      <c r="M24" s="53">
        <v>4427839.53</v>
      </c>
      <c r="N24" s="53">
        <v>27452605.07</v>
      </c>
    </row>
    <row r="25" spans="1:14" x14ac:dyDescent="0.25">
      <c r="A25" s="39">
        <v>2023</v>
      </c>
      <c r="B25" s="39" t="s">
        <v>77</v>
      </c>
      <c r="C25" s="52">
        <v>238451.98</v>
      </c>
      <c r="D25" s="52">
        <v>61369.440000000002</v>
      </c>
      <c r="E25" s="52">
        <v>178635.93</v>
      </c>
      <c r="F25" s="52">
        <v>1553.4</v>
      </c>
      <c r="G25" s="52">
        <v>59375.57</v>
      </c>
      <c r="H25" s="52">
        <v>24080094.199999999</v>
      </c>
      <c r="I25" s="52">
        <v>2214623.52</v>
      </c>
      <c r="J25" s="52">
        <v>21865470.68</v>
      </c>
      <c r="K25" s="52">
        <v>221391.98</v>
      </c>
      <c r="L25" s="52">
        <v>22803373.57</v>
      </c>
      <c r="M25" s="52">
        <v>4649231.5</v>
      </c>
      <c r="N25" s="52">
        <v>27452605.07</v>
      </c>
    </row>
    <row r="26" spans="1:14" x14ac:dyDescent="0.25">
      <c r="A26" s="40">
        <v>2023</v>
      </c>
      <c r="B26" s="40" t="s">
        <v>78</v>
      </c>
      <c r="C26" s="53">
        <v>239904.64000000001</v>
      </c>
      <c r="D26" s="53">
        <v>58949.99</v>
      </c>
      <c r="E26" s="53">
        <v>178549.88</v>
      </c>
      <c r="F26" s="53">
        <v>-2404.77</v>
      </c>
      <c r="G26" s="53">
        <v>56970.8</v>
      </c>
      <c r="H26" s="53">
        <v>23901544.32</v>
      </c>
      <c r="I26" s="53">
        <v>2226258.2999999998</v>
      </c>
      <c r="J26" s="53">
        <v>21675286.02</v>
      </c>
      <c r="K26" s="53">
        <v>221391.98</v>
      </c>
      <c r="L26" s="53">
        <v>22581981.59</v>
      </c>
      <c r="M26" s="53">
        <v>4870623.4800000004</v>
      </c>
      <c r="N26" s="53">
        <v>27452605.07</v>
      </c>
    </row>
    <row r="27" spans="1:14" x14ac:dyDescent="0.25">
      <c r="A27" s="39">
        <v>2023</v>
      </c>
      <c r="B27" s="39" t="s">
        <v>79</v>
      </c>
      <c r="C27" s="52">
        <v>239904.64000000001</v>
      </c>
      <c r="D27" s="52">
        <v>60453.599999999999</v>
      </c>
      <c r="E27" s="52">
        <v>180969.33</v>
      </c>
      <c r="F27" s="52">
        <v>1518.28</v>
      </c>
      <c r="G27" s="52">
        <v>58489.09</v>
      </c>
      <c r="H27" s="52">
        <v>23720574.989999998</v>
      </c>
      <c r="I27" s="52">
        <v>2237739.7400000002</v>
      </c>
      <c r="J27" s="52">
        <v>21482835.25</v>
      </c>
      <c r="K27" s="52">
        <v>221391.98</v>
      </c>
      <c r="L27" s="52">
        <v>22360589.620000001</v>
      </c>
      <c r="M27" s="52">
        <v>5092015.46</v>
      </c>
      <c r="N27" s="52">
        <v>27452605.07</v>
      </c>
    </row>
    <row r="28" spans="1:14" x14ac:dyDescent="0.25">
      <c r="A28" s="40">
        <v>2023</v>
      </c>
      <c r="B28" s="40" t="s">
        <v>80</v>
      </c>
      <c r="C28" s="53">
        <v>239904.64000000001</v>
      </c>
      <c r="D28" s="53">
        <v>59996.21</v>
      </c>
      <c r="E28" s="53">
        <v>179465.91</v>
      </c>
      <c r="F28" s="53">
        <v>-442.52</v>
      </c>
      <c r="G28" s="53">
        <v>58046.57</v>
      </c>
      <c r="H28" s="53">
        <v>23541109.079999998</v>
      </c>
      <c r="I28" s="53">
        <v>2249433.42</v>
      </c>
      <c r="J28" s="53">
        <v>21291675.66</v>
      </c>
      <c r="K28" s="53">
        <v>221391.98</v>
      </c>
      <c r="L28" s="53">
        <v>22139197.640000001</v>
      </c>
      <c r="M28" s="53">
        <v>5313407.43</v>
      </c>
      <c r="N28" s="53">
        <v>27452605.07</v>
      </c>
    </row>
    <row r="29" spans="1:14" x14ac:dyDescent="0.25">
      <c r="A29" s="51"/>
      <c r="B29" s="51" t="s">
        <v>81</v>
      </c>
      <c r="C29" s="54">
        <f>SUM(C17:C28)</f>
        <v>2855570.3800000008</v>
      </c>
      <c r="D29" s="54">
        <f t="shared" ref="D29:F29" si="1">SUM(D17:D28)</f>
        <v>735688.13</v>
      </c>
      <c r="E29" s="54">
        <f t="shared" si="1"/>
        <v>2114668</v>
      </c>
      <c r="F29" s="54">
        <f t="shared" si="1"/>
        <v>-5214.260000000002</v>
      </c>
      <c r="G29" s="54">
        <v>0</v>
      </c>
      <c r="H29" s="54">
        <v>0</v>
      </c>
      <c r="I29" s="55">
        <f>+I28-I15</f>
        <v>134765.41999999993</v>
      </c>
      <c r="J29" s="54">
        <v>0</v>
      </c>
      <c r="K29" s="54">
        <f>SUM(K17:K28)</f>
        <v>2656703.7600000002</v>
      </c>
      <c r="L29" s="54">
        <v>0</v>
      </c>
      <c r="M29" s="54">
        <v>0</v>
      </c>
      <c r="N29" s="54">
        <v>0</v>
      </c>
    </row>
    <row r="30" spans="1:14" ht="22.5" x14ac:dyDescent="0.25">
      <c r="A30" s="39">
        <v>2023</v>
      </c>
      <c r="B30" s="39" t="s">
        <v>69</v>
      </c>
      <c r="C30" s="52">
        <v>242094.84</v>
      </c>
      <c r="D30" s="52">
        <v>57612.49</v>
      </c>
      <c r="E30" s="52">
        <v>182113.38</v>
      </c>
      <c r="F30" s="52">
        <v>-2368.96</v>
      </c>
      <c r="G30" s="52">
        <v>55677.61</v>
      </c>
      <c r="H30" s="52">
        <v>23358995.699999999</v>
      </c>
      <c r="I30" s="52">
        <v>2261219.04</v>
      </c>
      <c r="J30" s="52">
        <v>21097776.66</v>
      </c>
      <c r="K30" s="52">
        <v>221391.98</v>
      </c>
      <c r="L30" s="52">
        <v>21917805.66</v>
      </c>
      <c r="M30" s="52">
        <v>5534799.4100000001</v>
      </c>
      <c r="N30" s="52">
        <v>27452605.07</v>
      </c>
    </row>
    <row r="31" spans="1:14" x14ac:dyDescent="0.25">
      <c r="A31" s="40">
        <v>2023</v>
      </c>
      <c r="B31" s="40" t="s">
        <v>70</v>
      </c>
      <c r="C31" s="53">
        <v>243049.63</v>
      </c>
      <c r="D31" s="53">
        <v>59060.160000000003</v>
      </c>
      <c r="E31" s="53">
        <v>185452.11</v>
      </c>
      <c r="F31" s="53">
        <v>1462.64</v>
      </c>
      <c r="G31" s="53">
        <v>57140.24</v>
      </c>
      <c r="H31" s="53">
        <v>23173543.59</v>
      </c>
      <c r="I31" s="53">
        <v>2272872.85</v>
      </c>
      <c r="J31" s="53">
        <v>20900670.739999998</v>
      </c>
      <c r="K31" s="53">
        <v>221391.98</v>
      </c>
      <c r="L31" s="53">
        <v>21696413.690000001</v>
      </c>
      <c r="M31" s="53">
        <v>5756191.3899999997</v>
      </c>
      <c r="N31" s="53">
        <v>27452605.07</v>
      </c>
    </row>
    <row r="32" spans="1:14" x14ac:dyDescent="0.25">
      <c r="A32" s="39">
        <v>2023</v>
      </c>
      <c r="B32" s="39" t="s">
        <v>71</v>
      </c>
      <c r="C32" s="52">
        <v>243049.63</v>
      </c>
      <c r="D32" s="52">
        <v>56701.66</v>
      </c>
      <c r="E32" s="52">
        <v>184004.71</v>
      </c>
      <c r="F32" s="52">
        <v>-2343.2600000000002</v>
      </c>
      <c r="G32" s="52">
        <v>54796.98</v>
      </c>
      <c r="H32" s="52">
        <v>22989538.879999999</v>
      </c>
      <c r="I32" s="52">
        <v>2284742.2200000002</v>
      </c>
      <c r="J32" s="52">
        <v>20704796.66</v>
      </c>
      <c r="K32" s="52">
        <v>221391.98</v>
      </c>
      <c r="L32" s="52">
        <v>21475021.710000001</v>
      </c>
      <c r="M32" s="52">
        <v>5977583.3600000003</v>
      </c>
      <c r="N32" s="52">
        <v>27452605.07</v>
      </c>
    </row>
    <row r="33" spans="1:14" x14ac:dyDescent="0.25">
      <c r="A33" s="40">
        <v>2023</v>
      </c>
      <c r="B33" s="40" t="s">
        <v>72</v>
      </c>
      <c r="C33" s="53">
        <v>243049.63</v>
      </c>
      <c r="D33" s="53">
        <v>58116.56</v>
      </c>
      <c r="E33" s="53">
        <v>186363.1</v>
      </c>
      <c r="F33" s="53">
        <v>1430.03</v>
      </c>
      <c r="G33" s="53">
        <v>56227.01</v>
      </c>
      <c r="H33" s="53">
        <v>22803175.780000001</v>
      </c>
      <c r="I33" s="53">
        <v>2296454.04</v>
      </c>
      <c r="J33" s="53">
        <v>20506721.739999998</v>
      </c>
      <c r="K33" s="53">
        <v>221391.98</v>
      </c>
      <c r="L33" s="53">
        <v>21253629.73</v>
      </c>
      <c r="M33" s="53">
        <v>6198975.3399999999</v>
      </c>
      <c r="N33" s="53">
        <v>27452605.07</v>
      </c>
    </row>
    <row r="34" spans="1:14" x14ac:dyDescent="0.25">
      <c r="A34" s="39">
        <v>2024</v>
      </c>
      <c r="B34" s="39" t="s">
        <v>73</v>
      </c>
      <c r="C34" s="52">
        <v>243049.63</v>
      </c>
      <c r="D34" s="52">
        <v>57645.21</v>
      </c>
      <c r="E34" s="52">
        <v>184948.39</v>
      </c>
      <c r="F34" s="52">
        <v>-456.04</v>
      </c>
      <c r="G34" s="52">
        <v>55770.97</v>
      </c>
      <c r="H34" s="52">
        <v>22618227.399999999</v>
      </c>
      <c r="I34" s="52">
        <v>2308383.4900000002</v>
      </c>
      <c r="J34" s="52">
        <v>20309843.91</v>
      </c>
      <c r="K34" s="52">
        <v>221391.98</v>
      </c>
      <c r="L34" s="52">
        <v>21032237.760000002</v>
      </c>
      <c r="M34" s="52">
        <v>6420367.3200000003</v>
      </c>
      <c r="N34" s="52">
        <v>27452605.07</v>
      </c>
    </row>
    <row r="35" spans="1:14" x14ac:dyDescent="0.25">
      <c r="A35" s="40">
        <v>2024</v>
      </c>
      <c r="B35" s="40" t="s">
        <v>74</v>
      </c>
      <c r="C35" s="53">
        <v>243049.63</v>
      </c>
      <c r="D35" s="53">
        <v>53485.22</v>
      </c>
      <c r="E35" s="53">
        <v>185419.63</v>
      </c>
      <c r="F35" s="53">
        <v>-4144.78</v>
      </c>
      <c r="G35" s="53">
        <v>51626.19</v>
      </c>
      <c r="H35" s="53">
        <v>22432807.77</v>
      </c>
      <c r="I35" s="53">
        <v>2320343.33</v>
      </c>
      <c r="J35" s="53">
        <v>20112464.440000001</v>
      </c>
      <c r="K35" s="53">
        <v>221391.98</v>
      </c>
      <c r="L35" s="53">
        <v>20810845.780000001</v>
      </c>
      <c r="M35" s="53">
        <v>6641759.29</v>
      </c>
      <c r="N35" s="53">
        <v>27452605.07</v>
      </c>
    </row>
    <row r="36" spans="1:14" x14ac:dyDescent="0.25">
      <c r="A36" s="39">
        <v>2024</v>
      </c>
      <c r="B36" s="39" t="s">
        <v>75</v>
      </c>
      <c r="C36" s="52">
        <v>243049.63</v>
      </c>
      <c r="D36" s="52">
        <v>56690.11</v>
      </c>
      <c r="E36" s="52">
        <v>189579.65</v>
      </c>
      <c r="F36" s="52">
        <v>3220.13</v>
      </c>
      <c r="G36" s="52">
        <v>54846.32</v>
      </c>
      <c r="H36" s="52">
        <v>22243228.120000001</v>
      </c>
      <c r="I36" s="52">
        <v>2333605.31</v>
      </c>
      <c r="J36" s="52">
        <v>19909622.809999999</v>
      </c>
      <c r="K36" s="52">
        <v>221391.98</v>
      </c>
      <c r="L36" s="52">
        <v>20589453.809999999</v>
      </c>
      <c r="M36" s="52">
        <v>6863151.2699999996</v>
      </c>
      <c r="N36" s="52">
        <v>27452605.07</v>
      </c>
    </row>
    <row r="37" spans="1:14" x14ac:dyDescent="0.25">
      <c r="A37" s="40">
        <v>2024</v>
      </c>
      <c r="B37" s="40" t="s">
        <v>76</v>
      </c>
      <c r="C37" s="53">
        <v>244407.69</v>
      </c>
      <c r="D37" s="53">
        <v>54398.84</v>
      </c>
      <c r="E37" s="53">
        <v>187733.16</v>
      </c>
      <c r="F37" s="53">
        <v>-2275.6799999999998</v>
      </c>
      <c r="G37" s="53">
        <v>52570.63</v>
      </c>
      <c r="H37" s="53">
        <v>22055494.960000001</v>
      </c>
      <c r="I37" s="53">
        <v>2345663.37</v>
      </c>
      <c r="J37" s="53">
        <v>19709831.579999998</v>
      </c>
      <c r="K37" s="53">
        <v>221391.98</v>
      </c>
      <c r="L37" s="53">
        <v>20368061.829999998</v>
      </c>
      <c r="M37" s="53">
        <v>7084543.2400000002</v>
      </c>
      <c r="N37" s="53">
        <v>27452605.07</v>
      </c>
    </row>
    <row r="38" spans="1:14" x14ac:dyDescent="0.25">
      <c r="A38" s="39">
        <v>2024</v>
      </c>
      <c r="B38" s="39" t="s">
        <v>77</v>
      </c>
      <c r="C38" s="52">
        <v>244407.69</v>
      </c>
      <c r="D38" s="52">
        <v>55727.64</v>
      </c>
      <c r="E38" s="52">
        <v>190024.28</v>
      </c>
      <c r="F38" s="52">
        <v>1344.23</v>
      </c>
      <c r="G38" s="52">
        <v>53914.86</v>
      </c>
      <c r="H38" s="52">
        <v>21865470.68</v>
      </c>
      <c r="I38" s="52">
        <v>2357559.37</v>
      </c>
      <c r="J38" s="52">
        <v>19507911.309999999</v>
      </c>
      <c r="K38" s="52">
        <v>221391.98</v>
      </c>
      <c r="L38" s="52">
        <v>20146669.850000001</v>
      </c>
      <c r="M38" s="52">
        <v>7305935.2199999997</v>
      </c>
      <c r="N38" s="52">
        <v>27452605.07</v>
      </c>
    </row>
    <row r="39" spans="1:14" x14ac:dyDescent="0.25">
      <c r="A39" s="40">
        <v>2024</v>
      </c>
      <c r="B39" s="40" t="s">
        <v>78</v>
      </c>
      <c r="C39" s="53">
        <v>245896.68</v>
      </c>
      <c r="D39" s="53">
        <v>53461.54</v>
      </c>
      <c r="E39" s="53">
        <v>190184.66</v>
      </c>
      <c r="F39" s="53">
        <v>-2250.48</v>
      </c>
      <c r="G39" s="53">
        <v>51664.38</v>
      </c>
      <c r="H39" s="53">
        <v>21675286.02</v>
      </c>
      <c r="I39" s="53">
        <v>2369715.69</v>
      </c>
      <c r="J39" s="53">
        <v>19305570.329999998</v>
      </c>
      <c r="K39" s="53">
        <v>221391.98</v>
      </c>
      <c r="L39" s="53">
        <v>19925277.879999999</v>
      </c>
      <c r="M39" s="53">
        <v>7527327.2000000002</v>
      </c>
      <c r="N39" s="53">
        <v>27452605.07</v>
      </c>
    </row>
    <row r="40" spans="1:14" x14ac:dyDescent="0.25">
      <c r="A40" s="39">
        <v>2024</v>
      </c>
      <c r="B40" s="39" t="s">
        <v>79</v>
      </c>
      <c r="C40" s="52">
        <v>245896.68</v>
      </c>
      <c r="D40" s="52">
        <v>54752.9</v>
      </c>
      <c r="E40" s="52">
        <v>192450.77</v>
      </c>
      <c r="F40" s="52">
        <v>1306.99</v>
      </c>
      <c r="G40" s="52">
        <v>52971.37</v>
      </c>
      <c r="H40" s="52">
        <v>21482835.25</v>
      </c>
      <c r="I40" s="52">
        <v>2381708.2200000002</v>
      </c>
      <c r="J40" s="52">
        <v>19101127.030000001</v>
      </c>
      <c r="K40" s="52">
        <v>221391.98</v>
      </c>
      <c r="L40" s="52">
        <v>19703885.899999999</v>
      </c>
      <c r="M40" s="52">
        <v>7748719.1699999999</v>
      </c>
      <c r="N40" s="52">
        <v>27452605.07</v>
      </c>
    </row>
    <row r="41" spans="1:14" x14ac:dyDescent="0.25">
      <c r="A41" s="40">
        <v>2024</v>
      </c>
      <c r="B41" s="40" t="s">
        <v>80</v>
      </c>
      <c r="C41" s="53">
        <v>245896.68</v>
      </c>
      <c r="D41" s="53">
        <v>54265.73</v>
      </c>
      <c r="E41" s="53">
        <v>191159.59</v>
      </c>
      <c r="F41" s="53">
        <v>-471.35</v>
      </c>
      <c r="G41" s="53">
        <v>52500.02</v>
      </c>
      <c r="H41" s="53">
        <v>21291675.66</v>
      </c>
      <c r="I41" s="53">
        <v>2393926.0699999998</v>
      </c>
      <c r="J41" s="53">
        <v>18897749.59</v>
      </c>
      <c r="K41" s="53">
        <v>221391.98</v>
      </c>
      <c r="L41" s="53">
        <v>19482493.920000002</v>
      </c>
      <c r="M41" s="53">
        <v>7970111.1500000004</v>
      </c>
      <c r="N41" s="53">
        <v>27452605.07</v>
      </c>
    </row>
    <row r="42" spans="1:14" x14ac:dyDescent="0.25">
      <c r="A42" s="51"/>
      <c r="B42" s="51" t="s">
        <v>81</v>
      </c>
      <c r="C42" s="54">
        <f>SUM(C30:C41)</f>
        <v>2926898.04</v>
      </c>
      <c r="D42" s="54">
        <f t="shared" ref="D42:F42" si="2">SUM(D30:D41)</f>
        <v>671918.06</v>
      </c>
      <c r="E42" s="54">
        <f t="shared" si="2"/>
        <v>2249433.4299999997</v>
      </c>
      <c r="F42" s="54">
        <f t="shared" si="2"/>
        <v>-5546.5300000000007</v>
      </c>
      <c r="G42" s="54">
        <v>0</v>
      </c>
      <c r="H42" s="54">
        <v>0</v>
      </c>
      <c r="I42" s="55">
        <f>+I41-I28</f>
        <v>144492.64999999991</v>
      </c>
      <c r="J42" s="54">
        <v>0</v>
      </c>
      <c r="K42" s="54">
        <f>SUM(K30:K41)</f>
        <v>2656703.7600000002</v>
      </c>
      <c r="L42" s="54">
        <v>0</v>
      </c>
      <c r="M42" s="54">
        <v>0</v>
      </c>
      <c r="N42" s="54">
        <v>0</v>
      </c>
    </row>
    <row r="43" spans="1:14" ht="22.5" x14ac:dyDescent="0.25">
      <c r="A43" s="39">
        <v>2024</v>
      </c>
      <c r="B43" s="39" t="s">
        <v>69</v>
      </c>
      <c r="C43" s="52">
        <v>248149.02</v>
      </c>
      <c r="D43" s="52">
        <v>52037.85</v>
      </c>
      <c r="E43" s="52">
        <v>193899</v>
      </c>
      <c r="F43" s="52">
        <v>-2212.17</v>
      </c>
      <c r="G43" s="52">
        <v>50287.85</v>
      </c>
      <c r="H43" s="52">
        <v>21097776.66</v>
      </c>
      <c r="I43" s="52">
        <v>2406221.64</v>
      </c>
      <c r="J43" s="52">
        <v>18691555.02</v>
      </c>
      <c r="K43" s="52">
        <v>221391.98</v>
      </c>
      <c r="L43" s="52">
        <v>19261101.949999999</v>
      </c>
      <c r="M43" s="52">
        <v>8191503.1299999999</v>
      </c>
      <c r="N43" s="52">
        <v>27452605.07</v>
      </c>
    </row>
    <row r="44" spans="1:14" x14ac:dyDescent="0.25">
      <c r="A44" s="40">
        <v>2024</v>
      </c>
      <c r="B44" s="40" t="s">
        <v>70</v>
      </c>
      <c r="C44" s="53">
        <v>249127.84</v>
      </c>
      <c r="D44" s="53">
        <v>53269.96</v>
      </c>
      <c r="E44" s="53">
        <v>197105.92000000001</v>
      </c>
      <c r="F44" s="53">
        <v>1248.05</v>
      </c>
      <c r="G44" s="53">
        <v>51535.9</v>
      </c>
      <c r="H44" s="53">
        <v>20900670.739999998</v>
      </c>
      <c r="I44" s="53">
        <v>2418380.79</v>
      </c>
      <c r="J44" s="53">
        <v>18482289.940000001</v>
      </c>
      <c r="K44" s="53">
        <v>221391.98</v>
      </c>
      <c r="L44" s="53">
        <v>19039709.969999999</v>
      </c>
      <c r="M44" s="53">
        <v>8412895.0999999996</v>
      </c>
      <c r="N44" s="53">
        <v>27452605.07</v>
      </c>
    </row>
    <row r="45" spans="1:14" x14ac:dyDescent="0.25">
      <c r="A45" s="39">
        <v>2024</v>
      </c>
      <c r="B45" s="39" t="s">
        <v>71</v>
      </c>
      <c r="C45" s="52">
        <v>249127.84</v>
      </c>
      <c r="D45" s="52">
        <v>51069.02</v>
      </c>
      <c r="E45" s="52">
        <v>195874.08</v>
      </c>
      <c r="F45" s="52">
        <v>-2184.7399999999998</v>
      </c>
      <c r="G45" s="52">
        <v>49351.16</v>
      </c>
      <c r="H45" s="52">
        <v>20704796.66</v>
      </c>
      <c r="I45" s="52">
        <v>2430768.69</v>
      </c>
      <c r="J45" s="52">
        <v>18274027.969999999</v>
      </c>
      <c r="K45" s="52">
        <v>221391.98</v>
      </c>
      <c r="L45" s="52">
        <v>18818317.989999998</v>
      </c>
      <c r="M45" s="52">
        <v>8634287.0800000001</v>
      </c>
      <c r="N45" s="52">
        <v>27452605.07</v>
      </c>
    </row>
    <row r="46" spans="1:14" x14ac:dyDescent="0.25">
      <c r="A46" s="40">
        <v>2024</v>
      </c>
      <c r="B46" s="40" t="s">
        <v>72</v>
      </c>
      <c r="C46" s="53">
        <v>249127.84</v>
      </c>
      <c r="D46" s="53">
        <v>52266.28</v>
      </c>
      <c r="E46" s="53">
        <v>198074.92</v>
      </c>
      <c r="F46" s="53">
        <v>1213.3599999999999</v>
      </c>
      <c r="G46" s="53">
        <v>50564.52</v>
      </c>
      <c r="H46" s="53">
        <v>20506721.739999998</v>
      </c>
      <c r="I46" s="53">
        <v>2442988.37</v>
      </c>
      <c r="J46" s="53">
        <v>18063733.370000001</v>
      </c>
      <c r="K46" s="53">
        <v>221391.98</v>
      </c>
      <c r="L46" s="53">
        <v>18596926.02</v>
      </c>
      <c r="M46" s="53">
        <v>8855679.0600000005</v>
      </c>
      <c r="N46" s="53">
        <v>27452605.07</v>
      </c>
    </row>
    <row r="47" spans="1:14" x14ac:dyDescent="0.25">
      <c r="A47" s="39">
        <v>2025</v>
      </c>
      <c r="B47" s="39" t="s">
        <v>73</v>
      </c>
      <c r="C47" s="52">
        <v>249127.84</v>
      </c>
      <c r="D47" s="52">
        <v>51764.55</v>
      </c>
      <c r="E47" s="52">
        <v>196877.84</v>
      </c>
      <c r="F47" s="52">
        <v>-485.45</v>
      </c>
      <c r="G47" s="52">
        <v>50079.07</v>
      </c>
      <c r="H47" s="52">
        <v>20309843.91</v>
      </c>
      <c r="I47" s="52">
        <v>2455438.9700000002</v>
      </c>
      <c r="J47" s="52">
        <v>17854404.940000001</v>
      </c>
      <c r="K47" s="52">
        <v>221391.98</v>
      </c>
      <c r="L47" s="52">
        <v>18375534.039999999</v>
      </c>
      <c r="M47" s="52">
        <v>9077071.0299999993</v>
      </c>
      <c r="N47" s="52">
        <v>27452605.07</v>
      </c>
    </row>
    <row r="48" spans="1:14" x14ac:dyDescent="0.25">
      <c r="A48" s="40">
        <v>2025</v>
      </c>
      <c r="B48" s="40" t="s">
        <v>74</v>
      </c>
      <c r="C48" s="53">
        <v>249127.84</v>
      </c>
      <c r="D48" s="53">
        <v>46302.44</v>
      </c>
      <c r="E48" s="53">
        <v>197379.47</v>
      </c>
      <c r="F48" s="53">
        <v>-5445.93</v>
      </c>
      <c r="G48" s="53">
        <v>44633.14</v>
      </c>
      <c r="H48" s="53">
        <v>20112464.440000001</v>
      </c>
      <c r="I48" s="53">
        <v>2467921.29</v>
      </c>
      <c r="J48" s="53">
        <v>17644543.140000001</v>
      </c>
      <c r="K48" s="53">
        <v>221391.98</v>
      </c>
      <c r="L48" s="53">
        <v>18154142.059999999</v>
      </c>
      <c r="M48" s="53">
        <v>9298463.0099999998</v>
      </c>
      <c r="N48" s="53">
        <v>27452605.07</v>
      </c>
    </row>
    <row r="49" spans="1:14" x14ac:dyDescent="0.25">
      <c r="A49" s="39">
        <v>2025</v>
      </c>
      <c r="B49" s="39" t="s">
        <v>75</v>
      </c>
      <c r="C49" s="52">
        <v>249127.84</v>
      </c>
      <c r="D49" s="52">
        <v>50745.3</v>
      </c>
      <c r="E49" s="52">
        <v>202841.62</v>
      </c>
      <c r="F49" s="52">
        <v>4459.08</v>
      </c>
      <c r="G49" s="52">
        <v>49092.22</v>
      </c>
      <c r="H49" s="52">
        <v>19909622.809999999</v>
      </c>
      <c r="I49" s="52">
        <v>2479826.89</v>
      </c>
      <c r="J49" s="52">
        <v>17429795.920000002</v>
      </c>
      <c r="K49" s="52">
        <v>221391.98</v>
      </c>
      <c r="L49" s="52">
        <v>17932750.09</v>
      </c>
      <c r="M49" s="52">
        <v>9519854.9900000002</v>
      </c>
      <c r="N49" s="52">
        <v>27452605.07</v>
      </c>
    </row>
    <row r="50" spans="1:14" x14ac:dyDescent="0.25">
      <c r="A50" s="40">
        <v>2025</v>
      </c>
      <c r="B50" s="40" t="s">
        <v>76</v>
      </c>
      <c r="C50" s="53">
        <v>250519.86</v>
      </c>
      <c r="D50" s="53">
        <v>48616.01</v>
      </c>
      <c r="E50" s="53">
        <v>199791.23</v>
      </c>
      <c r="F50" s="53">
        <v>-2112.62</v>
      </c>
      <c r="G50" s="53">
        <v>46979.6</v>
      </c>
      <c r="H50" s="53">
        <v>19709831.579999998</v>
      </c>
      <c r="I50" s="53">
        <v>2492406.16</v>
      </c>
      <c r="J50" s="53">
        <v>17217425.43</v>
      </c>
      <c r="K50" s="53">
        <v>221391.98</v>
      </c>
      <c r="L50" s="53">
        <v>17711358.109999999</v>
      </c>
      <c r="M50" s="53">
        <v>9741246.9600000009</v>
      </c>
      <c r="N50" s="53">
        <v>27452605.07</v>
      </c>
    </row>
    <row r="51" spans="1:14" x14ac:dyDescent="0.25">
      <c r="A51" s="39">
        <v>2025</v>
      </c>
      <c r="B51" s="39" t="s">
        <v>77</v>
      </c>
      <c r="C51" s="52">
        <v>250519.86</v>
      </c>
      <c r="D51" s="52">
        <v>49721.69</v>
      </c>
      <c r="E51" s="52">
        <v>201920.28</v>
      </c>
      <c r="F51" s="52">
        <v>1122.0999999999999</v>
      </c>
      <c r="G51" s="52">
        <v>48101.7</v>
      </c>
      <c r="H51" s="52">
        <v>19507911.309999999</v>
      </c>
      <c r="I51" s="52">
        <v>2504812.62</v>
      </c>
      <c r="J51" s="52">
        <v>17003098.690000001</v>
      </c>
      <c r="K51" s="52">
        <v>221391.98</v>
      </c>
      <c r="L51" s="52">
        <v>17489966.140000001</v>
      </c>
      <c r="M51" s="52">
        <v>9962638.9399999995</v>
      </c>
      <c r="N51" s="52">
        <v>27452605.07</v>
      </c>
    </row>
    <row r="52" spans="1:14" x14ac:dyDescent="0.25">
      <c r="A52" s="40">
        <v>2025</v>
      </c>
      <c r="B52" s="40" t="s">
        <v>78</v>
      </c>
      <c r="C52" s="53">
        <v>252046.07</v>
      </c>
      <c r="D52" s="53">
        <v>47619.41</v>
      </c>
      <c r="E52" s="53">
        <v>202340.98</v>
      </c>
      <c r="F52" s="53">
        <v>-2085.6799999999998</v>
      </c>
      <c r="G52" s="53">
        <v>46016.02</v>
      </c>
      <c r="H52" s="53">
        <v>19305570.329999998</v>
      </c>
      <c r="I52" s="53">
        <v>2517490.69</v>
      </c>
      <c r="J52" s="53">
        <v>16788079.640000001</v>
      </c>
      <c r="K52" s="53">
        <v>221391.98</v>
      </c>
      <c r="L52" s="53">
        <v>17268574.16</v>
      </c>
      <c r="M52" s="53">
        <v>10184030.91</v>
      </c>
      <c r="N52" s="53">
        <v>27452605.07</v>
      </c>
    </row>
    <row r="53" spans="1:14" x14ac:dyDescent="0.25">
      <c r="A53" s="39">
        <v>2025</v>
      </c>
      <c r="B53" s="39" t="s">
        <v>79</v>
      </c>
      <c r="C53" s="52">
        <v>252046.07</v>
      </c>
      <c r="D53" s="52">
        <v>48685.43</v>
      </c>
      <c r="E53" s="52">
        <v>204443.29</v>
      </c>
      <c r="F53" s="52">
        <v>1082.6500000000001</v>
      </c>
      <c r="G53" s="52">
        <v>47098.67</v>
      </c>
      <c r="H53" s="52">
        <v>19101127.030000001</v>
      </c>
      <c r="I53" s="52">
        <v>2529994.15</v>
      </c>
      <c r="J53" s="52">
        <v>16571132.880000001</v>
      </c>
      <c r="K53" s="52">
        <v>221391.98</v>
      </c>
      <c r="L53" s="52">
        <v>17047182.18</v>
      </c>
      <c r="M53" s="52">
        <v>10405422.890000001</v>
      </c>
      <c r="N53" s="52">
        <v>27452605.07</v>
      </c>
    </row>
    <row r="54" spans="1:14" x14ac:dyDescent="0.25">
      <c r="A54" s="40">
        <v>2025</v>
      </c>
      <c r="B54" s="40" t="s">
        <v>80</v>
      </c>
      <c r="C54" s="53">
        <v>252046.07</v>
      </c>
      <c r="D54" s="53">
        <v>48167.15</v>
      </c>
      <c r="E54" s="53">
        <v>203377.44</v>
      </c>
      <c r="F54" s="53">
        <v>-501.48</v>
      </c>
      <c r="G54" s="53">
        <v>46597.19</v>
      </c>
      <c r="H54" s="53">
        <v>18897749.59</v>
      </c>
      <c r="I54" s="53">
        <v>2542736.39</v>
      </c>
      <c r="J54" s="53">
        <v>16355013.199999999</v>
      </c>
      <c r="K54" s="53">
        <v>221391.98</v>
      </c>
      <c r="L54" s="53">
        <v>16825790.210000001</v>
      </c>
      <c r="M54" s="53">
        <v>10626814.869999999</v>
      </c>
      <c r="N54" s="53">
        <v>27452605.07</v>
      </c>
    </row>
    <row r="55" spans="1:14" x14ac:dyDescent="0.25">
      <c r="A55" s="51"/>
      <c r="B55" s="51" t="s">
        <v>81</v>
      </c>
      <c r="C55" s="54">
        <f>SUM(C43:C54)</f>
        <v>3000093.9899999993</v>
      </c>
      <c r="D55" s="54">
        <f t="shared" ref="D55:F55" si="3">SUM(D43:D54)</f>
        <v>600265.09000000008</v>
      </c>
      <c r="E55" s="54">
        <f t="shared" si="3"/>
        <v>2393926.0699999998</v>
      </c>
      <c r="F55" s="54">
        <f t="shared" si="3"/>
        <v>-5902.83</v>
      </c>
      <c r="G55" s="54">
        <v>0</v>
      </c>
      <c r="H55" s="54">
        <v>0</v>
      </c>
      <c r="I55" s="55">
        <f>+I54-I41</f>
        <v>148810.3200000003</v>
      </c>
      <c r="J55" s="54">
        <v>0</v>
      </c>
      <c r="K55" s="54">
        <f>SUM(K43:K54)</f>
        <v>2656703.7600000002</v>
      </c>
      <c r="L55" s="54">
        <v>0</v>
      </c>
      <c r="M55" s="54">
        <v>0</v>
      </c>
      <c r="N55" s="54">
        <v>0</v>
      </c>
    </row>
    <row r="56" spans="1:14" ht="22.5" x14ac:dyDescent="0.25">
      <c r="A56" s="39">
        <v>2025</v>
      </c>
      <c r="B56" s="39" t="s">
        <v>69</v>
      </c>
      <c r="C56" s="52">
        <v>254345</v>
      </c>
      <c r="D56" s="52">
        <v>46105.71</v>
      </c>
      <c r="E56" s="52">
        <v>206194.57</v>
      </c>
      <c r="F56" s="52">
        <v>-2044.72</v>
      </c>
      <c r="G56" s="52">
        <v>44552.47</v>
      </c>
      <c r="H56" s="52">
        <v>18691555.02</v>
      </c>
      <c r="I56" s="52">
        <v>2555576.62</v>
      </c>
      <c r="J56" s="52">
        <v>16135978.4</v>
      </c>
      <c r="K56" s="52">
        <v>221391.98</v>
      </c>
      <c r="L56" s="52">
        <v>16604398.23</v>
      </c>
      <c r="M56" s="52">
        <v>10848206.84</v>
      </c>
      <c r="N56" s="52">
        <v>27452605.07</v>
      </c>
    </row>
    <row r="57" spans="1:14" x14ac:dyDescent="0.25">
      <c r="A57" s="40">
        <v>2025</v>
      </c>
      <c r="B57" s="40" t="s">
        <v>70</v>
      </c>
      <c r="C57" s="53">
        <v>255353.84</v>
      </c>
      <c r="D57" s="53">
        <v>47109.06</v>
      </c>
      <c r="E57" s="53">
        <v>209265.07</v>
      </c>
      <c r="F57" s="53">
        <v>1020.3</v>
      </c>
      <c r="G57" s="53">
        <v>45572.77</v>
      </c>
      <c r="H57" s="53">
        <v>18482289.940000001</v>
      </c>
      <c r="I57" s="53">
        <v>2568261.89</v>
      </c>
      <c r="J57" s="53">
        <v>15914028.050000001</v>
      </c>
      <c r="K57" s="53">
        <v>221391.98</v>
      </c>
      <c r="L57" s="53">
        <v>16383006.25</v>
      </c>
      <c r="M57" s="53">
        <v>11069598.82</v>
      </c>
      <c r="N57" s="53">
        <v>27452605.07</v>
      </c>
    </row>
    <row r="58" spans="1:14" x14ac:dyDescent="0.25">
      <c r="A58" s="39">
        <v>2025</v>
      </c>
      <c r="B58" s="39" t="s">
        <v>71</v>
      </c>
      <c r="C58" s="52">
        <v>255353.84</v>
      </c>
      <c r="D58" s="52">
        <v>45076.36</v>
      </c>
      <c r="E58" s="52">
        <v>208261.98</v>
      </c>
      <c r="F58" s="52">
        <v>-2015.5</v>
      </c>
      <c r="G58" s="52">
        <v>43557.27</v>
      </c>
      <c r="H58" s="52">
        <v>18274027.969999999</v>
      </c>
      <c r="I58" s="52">
        <v>2581189.5299999998</v>
      </c>
      <c r="J58" s="52">
        <v>15692838.43</v>
      </c>
      <c r="K58" s="52">
        <v>221391.98</v>
      </c>
      <c r="L58" s="52">
        <v>16161614.279999999</v>
      </c>
      <c r="M58" s="52">
        <v>11290990.800000001</v>
      </c>
      <c r="N58" s="52">
        <v>27452605.07</v>
      </c>
    </row>
    <row r="59" spans="1:14" x14ac:dyDescent="0.25">
      <c r="A59" s="40">
        <v>2025</v>
      </c>
      <c r="B59" s="40" t="s">
        <v>72</v>
      </c>
      <c r="C59" s="53">
        <v>255353.84</v>
      </c>
      <c r="D59" s="53">
        <v>46042.69</v>
      </c>
      <c r="E59" s="53">
        <v>210294.59</v>
      </c>
      <c r="F59" s="53">
        <v>983.44</v>
      </c>
      <c r="G59" s="53">
        <v>44540.71</v>
      </c>
      <c r="H59" s="53">
        <v>18063733.370000001</v>
      </c>
      <c r="I59" s="53">
        <v>2593937.96</v>
      </c>
      <c r="J59" s="53">
        <v>15469795.41</v>
      </c>
      <c r="K59" s="53">
        <v>221391.98</v>
      </c>
      <c r="L59" s="53">
        <v>15940222.300000001</v>
      </c>
      <c r="M59" s="53">
        <v>11512382.77</v>
      </c>
      <c r="N59" s="53">
        <v>27452605.07</v>
      </c>
    </row>
    <row r="60" spans="1:14" x14ac:dyDescent="0.25">
      <c r="A60" s="39">
        <v>2026</v>
      </c>
      <c r="B60" s="39" t="s">
        <v>73</v>
      </c>
      <c r="C60" s="52">
        <v>255353.84</v>
      </c>
      <c r="D60" s="52">
        <v>45509.25</v>
      </c>
      <c r="E60" s="52">
        <v>209328.44</v>
      </c>
      <c r="F60" s="52">
        <v>-516.15</v>
      </c>
      <c r="G60" s="52">
        <v>44024.56</v>
      </c>
      <c r="H60" s="52">
        <v>17854404.940000001</v>
      </c>
      <c r="I60" s="52">
        <v>2606931.02</v>
      </c>
      <c r="J60" s="52">
        <v>15247473.91</v>
      </c>
      <c r="K60" s="52">
        <v>221391.98</v>
      </c>
      <c r="L60" s="52">
        <v>15718830.32</v>
      </c>
      <c r="M60" s="52">
        <v>11733774.75</v>
      </c>
      <c r="N60" s="52">
        <v>27452605.07</v>
      </c>
    </row>
    <row r="61" spans="1:14" x14ac:dyDescent="0.25">
      <c r="A61" s="40">
        <v>2026</v>
      </c>
      <c r="B61" s="40" t="s">
        <v>74</v>
      </c>
      <c r="C61" s="53">
        <v>255353.84</v>
      </c>
      <c r="D61" s="53">
        <v>40623.870000000003</v>
      </c>
      <c r="E61" s="53">
        <v>209861.79</v>
      </c>
      <c r="F61" s="53">
        <v>-4868.18</v>
      </c>
      <c r="G61" s="53">
        <v>39156.379999999997</v>
      </c>
      <c r="H61" s="53">
        <v>17644543.140000001</v>
      </c>
      <c r="I61" s="53">
        <v>2619957.19</v>
      </c>
      <c r="J61" s="53">
        <v>15024585.949999999</v>
      </c>
      <c r="K61" s="53">
        <v>221391.98</v>
      </c>
      <c r="L61" s="53">
        <v>15497438.35</v>
      </c>
      <c r="M61" s="53">
        <v>11955166.73</v>
      </c>
      <c r="N61" s="53">
        <v>27452605.07</v>
      </c>
    </row>
    <row r="62" spans="1:14" x14ac:dyDescent="0.25">
      <c r="A62" s="39">
        <v>2026</v>
      </c>
      <c r="B62" s="39" t="s">
        <v>75</v>
      </c>
      <c r="C62" s="52">
        <v>255353.84</v>
      </c>
      <c r="D62" s="52">
        <v>44427.82</v>
      </c>
      <c r="E62" s="52">
        <v>214747.22</v>
      </c>
      <c r="F62" s="52">
        <v>3821.2</v>
      </c>
      <c r="G62" s="52">
        <v>42977.58</v>
      </c>
      <c r="H62" s="52">
        <v>17429795.920000002</v>
      </c>
      <c r="I62" s="52">
        <v>2632370.5299999998</v>
      </c>
      <c r="J62" s="52">
        <v>14797425.390000001</v>
      </c>
      <c r="K62" s="52">
        <v>221391.98</v>
      </c>
      <c r="L62" s="52">
        <v>15276046.369999999</v>
      </c>
      <c r="M62" s="52">
        <v>12176558.699999999</v>
      </c>
      <c r="N62" s="52">
        <v>27452605.07</v>
      </c>
    </row>
    <row r="63" spans="1:14" x14ac:dyDescent="0.25">
      <c r="A63" s="40">
        <v>2026</v>
      </c>
      <c r="B63" s="40" t="s">
        <v>76</v>
      </c>
      <c r="C63" s="53">
        <v>256780.66</v>
      </c>
      <c r="D63" s="53">
        <v>42471.38</v>
      </c>
      <c r="E63" s="53">
        <v>212370.5</v>
      </c>
      <c r="F63" s="53">
        <v>-1938.78</v>
      </c>
      <c r="G63" s="53">
        <v>41038.79</v>
      </c>
      <c r="H63" s="53">
        <v>17217425.43</v>
      </c>
      <c r="I63" s="53">
        <v>2645497.1800000002</v>
      </c>
      <c r="J63" s="53">
        <v>14571928.25</v>
      </c>
      <c r="K63" s="53">
        <v>221391.98</v>
      </c>
      <c r="L63" s="53">
        <v>15054654.4</v>
      </c>
      <c r="M63" s="53">
        <v>12397950.68</v>
      </c>
      <c r="N63" s="53">
        <v>27452605.07</v>
      </c>
    </row>
    <row r="64" spans="1:14" x14ac:dyDescent="0.25">
      <c r="A64" s="39">
        <v>2026</v>
      </c>
      <c r="B64" s="39" t="s">
        <v>77</v>
      </c>
      <c r="C64" s="52">
        <v>256780.66</v>
      </c>
      <c r="D64" s="52">
        <v>43340.58</v>
      </c>
      <c r="E64" s="52">
        <v>214326.73</v>
      </c>
      <c r="F64" s="52">
        <v>886.65</v>
      </c>
      <c r="G64" s="52">
        <v>41925.449999999997</v>
      </c>
      <c r="H64" s="52">
        <v>17003098.690000001</v>
      </c>
      <c r="I64" s="52">
        <v>2658439.83</v>
      </c>
      <c r="J64" s="52">
        <v>14344658.859999999</v>
      </c>
      <c r="K64" s="52">
        <v>221391.98</v>
      </c>
      <c r="L64" s="52">
        <v>14833262.42</v>
      </c>
      <c r="M64" s="52">
        <v>12619342.65</v>
      </c>
      <c r="N64" s="52">
        <v>27452605.07</v>
      </c>
    </row>
    <row r="65" spans="1:14" x14ac:dyDescent="0.25">
      <c r="A65" s="40">
        <v>2026</v>
      </c>
      <c r="B65" s="40" t="s">
        <v>78</v>
      </c>
      <c r="C65" s="53">
        <v>258342.02</v>
      </c>
      <c r="D65" s="53">
        <v>41412.94</v>
      </c>
      <c r="E65" s="53">
        <v>215019.06</v>
      </c>
      <c r="F65" s="53">
        <v>-1910.03</v>
      </c>
      <c r="G65" s="53">
        <v>40015.42</v>
      </c>
      <c r="H65" s="53">
        <v>16788079.640000001</v>
      </c>
      <c r="I65" s="53">
        <v>2671675.02</v>
      </c>
      <c r="J65" s="53">
        <v>14116404.619999999</v>
      </c>
      <c r="K65" s="53">
        <v>221391.98</v>
      </c>
      <c r="L65" s="53">
        <v>14611870.439999999</v>
      </c>
      <c r="M65" s="53">
        <v>12840734.630000001</v>
      </c>
      <c r="N65" s="53">
        <v>27452605.07</v>
      </c>
    </row>
    <row r="66" spans="1:14" x14ac:dyDescent="0.25">
      <c r="A66" s="39">
        <v>2026</v>
      </c>
      <c r="B66" s="39" t="s">
        <v>79</v>
      </c>
      <c r="C66" s="52">
        <v>258342.02</v>
      </c>
      <c r="D66" s="52">
        <v>42240.17</v>
      </c>
      <c r="E66" s="52">
        <v>216946.76</v>
      </c>
      <c r="F66" s="52">
        <v>844.9</v>
      </c>
      <c r="G66" s="52">
        <v>40860.33</v>
      </c>
      <c r="H66" s="52">
        <v>16571132.880000001</v>
      </c>
      <c r="I66" s="52">
        <v>2684724.34</v>
      </c>
      <c r="J66" s="52">
        <v>13886408.539999999</v>
      </c>
      <c r="K66" s="52">
        <v>221391.98</v>
      </c>
      <c r="L66" s="52">
        <v>14390478.470000001</v>
      </c>
      <c r="M66" s="52">
        <v>13062126.609999999</v>
      </c>
      <c r="N66" s="52">
        <v>27452605.07</v>
      </c>
    </row>
    <row r="67" spans="1:14" x14ac:dyDescent="0.25">
      <c r="A67" s="40">
        <v>2026</v>
      </c>
      <c r="B67" s="40" t="s">
        <v>80</v>
      </c>
      <c r="C67" s="53">
        <v>258342.02</v>
      </c>
      <c r="D67" s="53">
        <v>41689.440000000002</v>
      </c>
      <c r="E67" s="53">
        <v>216119.67999999999</v>
      </c>
      <c r="F67" s="53">
        <v>-532.9</v>
      </c>
      <c r="G67" s="53">
        <v>40327.43</v>
      </c>
      <c r="H67" s="53">
        <v>16355013.199999999</v>
      </c>
      <c r="I67" s="53">
        <v>2698026.5</v>
      </c>
      <c r="J67" s="53">
        <v>13656986.699999999</v>
      </c>
      <c r="K67" s="53">
        <v>221391.98</v>
      </c>
      <c r="L67" s="53">
        <v>14169086.49</v>
      </c>
      <c r="M67" s="53">
        <v>13283518.58</v>
      </c>
      <c r="N67" s="53">
        <v>27452605.07</v>
      </c>
    </row>
    <row r="68" spans="1:14" x14ac:dyDescent="0.25">
      <c r="A68" s="51"/>
      <c r="B68" s="51" t="s">
        <v>81</v>
      </c>
      <c r="C68" s="54">
        <f>SUM(C56:C67)</f>
        <v>3075055.42</v>
      </c>
      <c r="D68" s="54">
        <f t="shared" ref="D68:F68" si="4">SUM(D56:D67)</f>
        <v>526049.27</v>
      </c>
      <c r="E68" s="54">
        <f t="shared" si="4"/>
        <v>2542736.39</v>
      </c>
      <c r="F68" s="54">
        <f t="shared" si="4"/>
        <v>-6269.77</v>
      </c>
      <c r="G68" s="54">
        <v>0</v>
      </c>
      <c r="H68" s="54">
        <v>0</v>
      </c>
      <c r="I68" s="55">
        <f>+I67-I54</f>
        <v>155290.10999999987</v>
      </c>
      <c r="J68" s="54">
        <v>0</v>
      </c>
      <c r="K68" s="54">
        <f>SUM(K56:K67)</f>
        <v>2656703.7600000002</v>
      </c>
      <c r="L68" s="54">
        <v>0</v>
      </c>
      <c r="M68" s="54">
        <v>0</v>
      </c>
      <c r="N68" s="54">
        <v>0</v>
      </c>
    </row>
    <row r="69" spans="1:14" ht="22.5" x14ac:dyDescent="0.25">
      <c r="A69" s="39">
        <v>2026</v>
      </c>
      <c r="B69" s="39" t="s">
        <v>69</v>
      </c>
      <c r="C69" s="52">
        <v>260706.48</v>
      </c>
      <c r="D69" s="52">
        <v>39805.35</v>
      </c>
      <c r="E69" s="52">
        <v>219034.8</v>
      </c>
      <c r="F69" s="52">
        <v>-1866.33</v>
      </c>
      <c r="G69" s="52">
        <v>38461.1</v>
      </c>
      <c r="H69" s="52">
        <v>16135978.4</v>
      </c>
      <c r="I69" s="52">
        <v>2711418.59</v>
      </c>
      <c r="J69" s="52">
        <v>13424559.810000001</v>
      </c>
      <c r="K69" s="52">
        <v>221391.98</v>
      </c>
      <c r="L69" s="52">
        <v>13947694.51</v>
      </c>
      <c r="M69" s="52">
        <v>13504910.560000001</v>
      </c>
      <c r="N69" s="52">
        <v>27452605.07</v>
      </c>
    </row>
    <row r="70" spans="1:14" x14ac:dyDescent="0.25">
      <c r="A70" s="40">
        <v>2026</v>
      </c>
      <c r="B70" s="40" t="s">
        <v>70</v>
      </c>
      <c r="C70" s="53">
        <v>261737.69</v>
      </c>
      <c r="D70" s="53">
        <v>40566.31</v>
      </c>
      <c r="E70" s="53">
        <v>221950.35</v>
      </c>
      <c r="F70" s="53">
        <v>778.97</v>
      </c>
      <c r="G70" s="53">
        <v>39240.07</v>
      </c>
      <c r="H70" s="53">
        <v>15914028.050000001</v>
      </c>
      <c r="I70" s="53">
        <v>2724647.71</v>
      </c>
      <c r="J70" s="53">
        <v>13189380.34</v>
      </c>
      <c r="K70" s="53">
        <v>221391.98</v>
      </c>
      <c r="L70" s="53">
        <v>13726302.539999999</v>
      </c>
      <c r="M70" s="53">
        <v>13726302.539999999</v>
      </c>
      <c r="N70" s="53">
        <v>27452605.07</v>
      </c>
    </row>
    <row r="71" spans="1:14" x14ac:dyDescent="0.25">
      <c r="A71" s="39">
        <v>2026</v>
      </c>
      <c r="B71" s="39" t="s">
        <v>71</v>
      </c>
      <c r="C71" s="52">
        <v>261737.69</v>
      </c>
      <c r="D71" s="52">
        <v>38712.85</v>
      </c>
      <c r="E71" s="52">
        <v>221189.62</v>
      </c>
      <c r="F71" s="52">
        <v>-1835.22</v>
      </c>
      <c r="G71" s="52">
        <v>37404.85</v>
      </c>
      <c r="H71" s="52">
        <v>15692838.43</v>
      </c>
      <c r="I71" s="52">
        <v>2738133.41</v>
      </c>
      <c r="J71" s="52">
        <v>12954705.02</v>
      </c>
      <c r="K71" s="52">
        <v>221391.98</v>
      </c>
      <c r="L71" s="52">
        <v>13504910.560000001</v>
      </c>
      <c r="M71" s="52">
        <v>13947694.51</v>
      </c>
      <c r="N71" s="52">
        <v>27452605.07</v>
      </c>
    </row>
    <row r="72" spans="1:14" x14ac:dyDescent="0.25">
      <c r="A72" s="40">
        <v>2026</v>
      </c>
      <c r="B72" s="40" t="s">
        <v>72</v>
      </c>
      <c r="C72" s="53">
        <v>261737.69</v>
      </c>
      <c r="D72" s="53">
        <v>39434.519999999997</v>
      </c>
      <c r="E72" s="53">
        <v>223043.02</v>
      </c>
      <c r="F72" s="53">
        <v>739.85</v>
      </c>
      <c r="G72" s="53">
        <v>38144.699999999997</v>
      </c>
      <c r="H72" s="53">
        <v>15469795.41</v>
      </c>
      <c r="I72" s="53">
        <v>2751428.41</v>
      </c>
      <c r="J72" s="53">
        <v>12718367</v>
      </c>
      <c r="K72" s="53">
        <v>221391.98</v>
      </c>
      <c r="L72" s="53">
        <v>13283518.58</v>
      </c>
      <c r="M72" s="53">
        <v>14169086.49</v>
      </c>
      <c r="N72" s="53">
        <v>27452605.07</v>
      </c>
    </row>
    <row r="73" spans="1:14" x14ac:dyDescent="0.25">
      <c r="A73" s="39">
        <v>2027</v>
      </c>
      <c r="B73" s="39" t="s">
        <v>73</v>
      </c>
      <c r="C73" s="52">
        <v>261737.69</v>
      </c>
      <c r="D73" s="52">
        <v>38868</v>
      </c>
      <c r="E73" s="52">
        <v>222321.5</v>
      </c>
      <c r="F73" s="52">
        <v>-548.19000000000005</v>
      </c>
      <c r="G73" s="52">
        <v>37596.51</v>
      </c>
      <c r="H73" s="52">
        <v>15247473.91</v>
      </c>
      <c r="I73" s="52">
        <v>2764982.34</v>
      </c>
      <c r="J73" s="52">
        <v>12482491.57</v>
      </c>
      <c r="K73" s="52">
        <v>221391.98</v>
      </c>
      <c r="L73" s="52">
        <v>13062126.609999999</v>
      </c>
      <c r="M73" s="52">
        <v>14390478.470000001</v>
      </c>
      <c r="N73" s="52">
        <v>27452605.07</v>
      </c>
    </row>
    <row r="74" spans="1:14" x14ac:dyDescent="0.25">
      <c r="A74" s="40">
        <v>2027</v>
      </c>
      <c r="B74" s="40" t="s">
        <v>74</v>
      </c>
      <c r="C74" s="53">
        <v>261737.69</v>
      </c>
      <c r="D74" s="53">
        <v>34595.449999999997</v>
      </c>
      <c r="E74" s="53">
        <v>222887.96</v>
      </c>
      <c r="F74" s="53">
        <v>-4254.28</v>
      </c>
      <c r="G74" s="53">
        <v>33342.230000000003</v>
      </c>
      <c r="H74" s="53">
        <v>15024585.949999999</v>
      </c>
      <c r="I74" s="53">
        <v>2778570.8</v>
      </c>
      <c r="J74" s="53">
        <v>12246015.15</v>
      </c>
      <c r="K74" s="53">
        <v>221391.98</v>
      </c>
      <c r="L74" s="53">
        <v>12840734.630000001</v>
      </c>
      <c r="M74" s="53">
        <v>14611870.439999999</v>
      </c>
      <c r="N74" s="53">
        <v>27452605.07</v>
      </c>
    </row>
    <row r="75" spans="1:14" x14ac:dyDescent="0.25">
      <c r="A75" s="39">
        <v>2027</v>
      </c>
      <c r="B75" s="39" t="s">
        <v>75</v>
      </c>
      <c r="C75" s="52">
        <v>261737.69</v>
      </c>
      <c r="D75" s="52">
        <v>37721.699999999997</v>
      </c>
      <c r="E75" s="52">
        <v>227160.56</v>
      </c>
      <c r="F75" s="52">
        <v>3144.57</v>
      </c>
      <c r="G75" s="52">
        <v>36486.800000000003</v>
      </c>
      <c r="H75" s="52">
        <v>14797425.390000001</v>
      </c>
      <c r="I75" s="52">
        <v>2790502.24</v>
      </c>
      <c r="J75" s="52">
        <v>12006923.15</v>
      </c>
      <c r="K75" s="52">
        <v>221391.98</v>
      </c>
      <c r="L75" s="52">
        <v>12619342.65</v>
      </c>
      <c r="M75" s="52">
        <v>14833262.42</v>
      </c>
      <c r="N75" s="52">
        <v>27452605.07</v>
      </c>
    </row>
    <row r="76" spans="1:14" x14ac:dyDescent="0.25">
      <c r="A76" s="40">
        <v>2027</v>
      </c>
      <c r="B76" s="40" t="s">
        <v>76</v>
      </c>
      <c r="C76" s="53">
        <v>263200.17</v>
      </c>
      <c r="D76" s="53">
        <v>35949.32</v>
      </c>
      <c r="E76" s="53">
        <v>225497.14</v>
      </c>
      <c r="F76" s="53">
        <v>-1753.71</v>
      </c>
      <c r="G76" s="53">
        <v>34733.089999999997</v>
      </c>
      <c r="H76" s="53">
        <v>14571928.25</v>
      </c>
      <c r="I76" s="53">
        <v>2804192.3</v>
      </c>
      <c r="J76" s="53">
        <v>11767735.949999999</v>
      </c>
      <c r="K76" s="53">
        <v>221391.98</v>
      </c>
      <c r="L76" s="53">
        <v>12397950.68</v>
      </c>
      <c r="M76" s="53">
        <v>15054654.4</v>
      </c>
      <c r="N76" s="53">
        <v>27452605.07</v>
      </c>
    </row>
    <row r="77" spans="1:14" x14ac:dyDescent="0.25">
      <c r="A77" s="39">
        <v>2027</v>
      </c>
      <c r="B77" s="39" t="s">
        <v>77</v>
      </c>
      <c r="C77" s="52">
        <v>263200.17</v>
      </c>
      <c r="D77" s="52">
        <v>36568.080000000002</v>
      </c>
      <c r="E77" s="52">
        <v>227269.39</v>
      </c>
      <c r="F77" s="52">
        <v>637.29999999999995</v>
      </c>
      <c r="G77" s="52">
        <v>35370.39</v>
      </c>
      <c r="H77" s="52">
        <v>14344658.859999999</v>
      </c>
      <c r="I77" s="52">
        <v>2817686.75</v>
      </c>
      <c r="J77" s="52">
        <v>11526972.109999999</v>
      </c>
      <c r="K77" s="52">
        <v>221391.98</v>
      </c>
      <c r="L77" s="52">
        <v>12176558.699999999</v>
      </c>
      <c r="M77" s="52">
        <v>15276046.369999999</v>
      </c>
      <c r="N77" s="52">
        <v>27452605.07</v>
      </c>
    </row>
    <row r="78" spans="1:14" x14ac:dyDescent="0.25">
      <c r="A78" s="40">
        <v>2027</v>
      </c>
      <c r="B78" s="40" t="s">
        <v>78</v>
      </c>
      <c r="C78" s="53">
        <v>264803.65000000002</v>
      </c>
      <c r="D78" s="53">
        <v>34826.33</v>
      </c>
      <c r="E78" s="53">
        <v>228254.25</v>
      </c>
      <c r="F78" s="53">
        <v>-1723.07</v>
      </c>
      <c r="G78" s="53">
        <v>33647.32</v>
      </c>
      <c r="H78" s="53">
        <v>14116404.619999999</v>
      </c>
      <c r="I78" s="53">
        <v>2831486.16</v>
      </c>
      <c r="J78" s="53">
        <v>11284918.449999999</v>
      </c>
      <c r="K78" s="53">
        <v>221391.98</v>
      </c>
      <c r="L78" s="53">
        <v>11955166.73</v>
      </c>
      <c r="M78" s="53">
        <v>15497438.35</v>
      </c>
      <c r="N78" s="53">
        <v>27452605.07</v>
      </c>
    </row>
    <row r="79" spans="1:14" x14ac:dyDescent="0.25">
      <c r="A79" s="39">
        <v>2027</v>
      </c>
      <c r="B79" s="39" t="s">
        <v>79</v>
      </c>
      <c r="C79" s="52">
        <v>264803.65000000002</v>
      </c>
      <c r="D79" s="52">
        <v>35400.71</v>
      </c>
      <c r="E79" s="52">
        <v>229996.08</v>
      </c>
      <c r="F79" s="52">
        <v>593.14</v>
      </c>
      <c r="G79" s="52">
        <v>34240.46</v>
      </c>
      <c r="H79" s="52">
        <v>13886408.539999999</v>
      </c>
      <c r="I79" s="52">
        <v>2845088.01</v>
      </c>
      <c r="J79" s="52">
        <v>11041320.529999999</v>
      </c>
      <c r="K79" s="52">
        <v>221391.98</v>
      </c>
      <c r="L79" s="52">
        <v>11733774.75</v>
      </c>
      <c r="M79" s="52">
        <v>15718830.32</v>
      </c>
      <c r="N79" s="52">
        <v>27452605.07</v>
      </c>
    </row>
    <row r="80" spans="1:14" x14ac:dyDescent="0.25">
      <c r="A80" s="40">
        <v>2027</v>
      </c>
      <c r="B80" s="40" t="s">
        <v>80</v>
      </c>
      <c r="C80" s="53">
        <v>264803.65000000002</v>
      </c>
      <c r="D80" s="53">
        <v>34816.11</v>
      </c>
      <c r="E80" s="53">
        <v>229421.84</v>
      </c>
      <c r="F80" s="53">
        <v>-565.70000000000005</v>
      </c>
      <c r="G80" s="53">
        <v>33674.76</v>
      </c>
      <c r="H80" s="53">
        <v>13656986.699999999</v>
      </c>
      <c r="I80" s="53">
        <v>2858957.24</v>
      </c>
      <c r="J80" s="53">
        <v>10798029.460000001</v>
      </c>
      <c r="K80" s="53">
        <v>221391.98</v>
      </c>
      <c r="L80" s="53">
        <v>11512382.77</v>
      </c>
      <c r="M80" s="53">
        <v>15940222.300000001</v>
      </c>
      <c r="N80" s="53">
        <v>27452605.07</v>
      </c>
    </row>
    <row r="81" spans="1:14" x14ac:dyDescent="0.25">
      <c r="A81" s="51"/>
      <c r="B81" s="51" t="s">
        <v>81</v>
      </c>
      <c r="C81" s="54">
        <f>SUM(C69:C80)</f>
        <v>3151943.9099999997</v>
      </c>
      <c r="D81" s="54">
        <f t="shared" ref="D81:F81" si="5">SUM(D69:D80)</f>
        <v>447264.73000000004</v>
      </c>
      <c r="E81" s="54">
        <f t="shared" si="5"/>
        <v>2698026.5100000002</v>
      </c>
      <c r="F81" s="54">
        <f t="shared" si="5"/>
        <v>-6652.6699999999992</v>
      </c>
      <c r="G81" s="54">
        <v>0</v>
      </c>
      <c r="H81" s="54">
        <v>0</v>
      </c>
      <c r="I81" s="55">
        <f>+I80-I67</f>
        <v>160930.74000000022</v>
      </c>
      <c r="J81" s="54">
        <v>0</v>
      </c>
      <c r="K81" s="54">
        <f>SUM(K69:K80)</f>
        <v>2656703.7600000002</v>
      </c>
      <c r="L81" s="54">
        <v>0</v>
      </c>
      <c r="M81" s="54">
        <v>0</v>
      </c>
      <c r="N81" s="54">
        <v>0</v>
      </c>
    </row>
    <row r="82" spans="1:14" ht="22.5" x14ac:dyDescent="0.25">
      <c r="A82" s="39">
        <v>2027</v>
      </c>
      <c r="B82" s="39" t="s">
        <v>69</v>
      </c>
      <c r="C82" s="52">
        <v>267224.14</v>
      </c>
      <c r="D82" s="52">
        <v>33120.76</v>
      </c>
      <c r="E82" s="52">
        <v>232426.89</v>
      </c>
      <c r="F82" s="52">
        <v>-1676.5</v>
      </c>
      <c r="G82" s="52">
        <v>31998.27</v>
      </c>
      <c r="H82" s="52">
        <v>13424559.810000001</v>
      </c>
      <c r="I82" s="52">
        <v>2872922.32</v>
      </c>
      <c r="J82" s="52">
        <v>10551637.5</v>
      </c>
      <c r="K82" s="52">
        <v>221391.98</v>
      </c>
      <c r="L82" s="52">
        <v>11290990.800000001</v>
      </c>
      <c r="M82" s="52">
        <v>16161614.279999999</v>
      </c>
      <c r="N82" s="52">
        <v>27452605.07</v>
      </c>
    </row>
    <row r="83" spans="1:14" x14ac:dyDescent="0.25">
      <c r="A83" s="40">
        <v>2027</v>
      </c>
      <c r="B83" s="40" t="s">
        <v>70</v>
      </c>
      <c r="C83" s="53">
        <v>268281.13</v>
      </c>
      <c r="D83" s="53">
        <v>33625.15</v>
      </c>
      <c r="E83" s="53">
        <v>235179.48</v>
      </c>
      <c r="F83" s="53">
        <v>523.49</v>
      </c>
      <c r="G83" s="53">
        <v>32521.759999999998</v>
      </c>
      <c r="H83" s="53">
        <v>13189380.34</v>
      </c>
      <c r="I83" s="53">
        <v>2886713.26</v>
      </c>
      <c r="J83" s="53">
        <v>10302667.07</v>
      </c>
      <c r="K83" s="53">
        <v>221391.98</v>
      </c>
      <c r="L83" s="53">
        <v>11069598.82</v>
      </c>
      <c r="M83" s="53">
        <v>16383006.25</v>
      </c>
      <c r="N83" s="53">
        <v>27452605.07</v>
      </c>
    </row>
    <row r="84" spans="1:14" x14ac:dyDescent="0.25">
      <c r="A84" s="39">
        <v>2027</v>
      </c>
      <c r="B84" s="39" t="s">
        <v>71</v>
      </c>
      <c r="C84" s="52">
        <v>268281.13</v>
      </c>
      <c r="D84" s="52">
        <v>31962.400000000001</v>
      </c>
      <c r="E84" s="52">
        <v>234675.31</v>
      </c>
      <c r="F84" s="52">
        <v>-1643.42</v>
      </c>
      <c r="G84" s="52">
        <v>30878.34</v>
      </c>
      <c r="H84" s="52">
        <v>12954705.02</v>
      </c>
      <c r="I84" s="52">
        <v>2900775.48</v>
      </c>
      <c r="J84" s="52">
        <v>10053929.539999999</v>
      </c>
      <c r="K84" s="52">
        <v>221391.98</v>
      </c>
      <c r="L84" s="52">
        <v>10848206.84</v>
      </c>
      <c r="M84" s="52">
        <v>16604398.23</v>
      </c>
      <c r="N84" s="52">
        <v>27452605.07</v>
      </c>
    </row>
    <row r="85" spans="1:14" x14ac:dyDescent="0.25">
      <c r="A85" s="40">
        <v>2027</v>
      </c>
      <c r="B85" s="40" t="s">
        <v>72</v>
      </c>
      <c r="C85" s="53">
        <v>268281.13</v>
      </c>
      <c r="D85" s="53">
        <v>32425.13</v>
      </c>
      <c r="E85" s="53">
        <v>236338.02</v>
      </c>
      <c r="F85" s="53">
        <v>482.02</v>
      </c>
      <c r="G85" s="53">
        <v>31360.36</v>
      </c>
      <c r="H85" s="53">
        <v>12718367</v>
      </c>
      <c r="I85" s="53">
        <v>2914635.11</v>
      </c>
      <c r="J85" s="53">
        <v>9803731.8900000006</v>
      </c>
      <c r="K85" s="53">
        <v>221391.98</v>
      </c>
      <c r="L85" s="53">
        <v>10626814.869999999</v>
      </c>
      <c r="M85" s="53">
        <v>16825790.210000001</v>
      </c>
      <c r="N85" s="53">
        <v>27452605.07</v>
      </c>
    </row>
    <row r="86" spans="1:14" x14ac:dyDescent="0.25">
      <c r="A86" s="39">
        <v>2028</v>
      </c>
      <c r="B86" s="39" t="s">
        <v>73</v>
      </c>
      <c r="C86" s="52">
        <v>268281.13</v>
      </c>
      <c r="D86" s="52">
        <v>31824.09</v>
      </c>
      <c r="E86" s="52">
        <v>235875.43</v>
      </c>
      <c r="F86" s="52">
        <v>-581.61</v>
      </c>
      <c r="G86" s="52">
        <v>30778.75</v>
      </c>
      <c r="H86" s="52">
        <v>12482491.57</v>
      </c>
      <c r="I86" s="52">
        <v>2928768.47</v>
      </c>
      <c r="J86" s="52">
        <v>9553723.1099999994</v>
      </c>
      <c r="K86" s="52">
        <v>221391.98</v>
      </c>
      <c r="L86" s="52">
        <v>10405422.890000001</v>
      </c>
      <c r="M86" s="52">
        <v>17047182.18</v>
      </c>
      <c r="N86" s="52">
        <v>27452605.07</v>
      </c>
    </row>
    <row r="87" spans="1:14" x14ac:dyDescent="0.25">
      <c r="A87" s="40">
        <v>2028</v>
      </c>
      <c r="B87" s="40" t="s">
        <v>74</v>
      </c>
      <c r="C87" s="53">
        <v>268281.13</v>
      </c>
      <c r="D87" s="53">
        <v>29208.57</v>
      </c>
      <c r="E87" s="53">
        <v>236476.43</v>
      </c>
      <c r="F87" s="53">
        <v>-2596.14</v>
      </c>
      <c r="G87" s="53">
        <v>28182.61</v>
      </c>
      <c r="H87" s="53">
        <v>12246015.15</v>
      </c>
      <c r="I87" s="53">
        <v>2942937.84</v>
      </c>
      <c r="J87" s="53">
        <v>9303077.3100000005</v>
      </c>
      <c r="K87" s="53">
        <v>221391.98</v>
      </c>
      <c r="L87" s="53">
        <v>10184030.91</v>
      </c>
      <c r="M87" s="53">
        <v>17268574.16</v>
      </c>
      <c r="N87" s="53">
        <v>27452605.07</v>
      </c>
    </row>
    <row r="88" spans="1:14" x14ac:dyDescent="0.25">
      <c r="A88" s="39">
        <v>2028</v>
      </c>
      <c r="B88" s="39" t="s">
        <v>75</v>
      </c>
      <c r="C88" s="52">
        <v>268281.13</v>
      </c>
      <c r="D88" s="52">
        <v>30612.63</v>
      </c>
      <c r="E88" s="52">
        <v>239092</v>
      </c>
      <c r="F88" s="52">
        <v>1423.5</v>
      </c>
      <c r="G88" s="52">
        <v>29606.11</v>
      </c>
      <c r="H88" s="52">
        <v>12006923.15</v>
      </c>
      <c r="I88" s="52">
        <v>2957424.18</v>
      </c>
      <c r="J88" s="52">
        <v>9049498.9700000007</v>
      </c>
      <c r="K88" s="52">
        <v>221391.98</v>
      </c>
      <c r="L88" s="52">
        <v>9962638.9399999995</v>
      </c>
      <c r="M88" s="52">
        <v>17489966.140000001</v>
      </c>
      <c r="N88" s="52">
        <v>27452605.07</v>
      </c>
    </row>
    <row r="89" spans="1:14" x14ac:dyDescent="0.25">
      <c r="A89" s="40">
        <v>2028</v>
      </c>
      <c r="B89" s="40" t="s">
        <v>76</v>
      </c>
      <c r="C89" s="53">
        <v>269780.18</v>
      </c>
      <c r="D89" s="53">
        <v>29035.99</v>
      </c>
      <c r="E89" s="53">
        <v>239187.20000000001</v>
      </c>
      <c r="F89" s="53">
        <v>-1556.99</v>
      </c>
      <c r="G89" s="53">
        <v>28049.119999999999</v>
      </c>
      <c r="H89" s="53">
        <v>11767735.949999999</v>
      </c>
      <c r="I89" s="53">
        <v>2971704.05</v>
      </c>
      <c r="J89" s="53">
        <v>8796031.9100000001</v>
      </c>
      <c r="K89" s="53">
        <v>221391.98</v>
      </c>
      <c r="L89" s="53">
        <v>9741246.9600000009</v>
      </c>
      <c r="M89" s="53">
        <v>17711358.109999999</v>
      </c>
      <c r="N89" s="53">
        <v>27452605.07</v>
      </c>
    </row>
    <row r="90" spans="1:14" x14ac:dyDescent="0.25">
      <c r="A90" s="39">
        <v>2028</v>
      </c>
      <c r="B90" s="39" t="s">
        <v>77</v>
      </c>
      <c r="C90" s="52">
        <v>269780.18</v>
      </c>
      <c r="D90" s="52">
        <v>29389.88</v>
      </c>
      <c r="E90" s="52">
        <v>240763.84</v>
      </c>
      <c r="F90" s="52">
        <v>373.55</v>
      </c>
      <c r="G90" s="52">
        <v>28422.67</v>
      </c>
      <c r="H90" s="52">
        <v>11526972.109999999</v>
      </c>
      <c r="I90" s="52">
        <v>2985776.04</v>
      </c>
      <c r="J90" s="52">
        <v>8541196.0600000005</v>
      </c>
      <c r="K90" s="52">
        <v>221391.98</v>
      </c>
      <c r="L90" s="52">
        <v>9519854.9900000002</v>
      </c>
      <c r="M90" s="52">
        <v>17932750.09</v>
      </c>
      <c r="N90" s="52">
        <v>27452605.07</v>
      </c>
    </row>
    <row r="91" spans="1:14" x14ac:dyDescent="0.25">
      <c r="A91" s="40">
        <v>2028</v>
      </c>
      <c r="B91" s="40" t="s">
        <v>78</v>
      </c>
      <c r="C91" s="53">
        <v>271423.75</v>
      </c>
      <c r="D91" s="53">
        <v>27845.72</v>
      </c>
      <c r="E91" s="53">
        <v>242053.66</v>
      </c>
      <c r="F91" s="53">
        <v>-1524.37</v>
      </c>
      <c r="G91" s="53">
        <v>26898.3</v>
      </c>
      <c r="H91" s="53">
        <v>11284918.449999999</v>
      </c>
      <c r="I91" s="53">
        <v>3000169.23</v>
      </c>
      <c r="J91" s="53">
        <v>8284749.2199999997</v>
      </c>
      <c r="K91" s="53">
        <v>221391.98</v>
      </c>
      <c r="L91" s="53">
        <v>9298463.0099999998</v>
      </c>
      <c r="M91" s="53">
        <v>18154142.059999999</v>
      </c>
      <c r="N91" s="53">
        <v>27452605.07</v>
      </c>
    </row>
    <row r="92" spans="1:14" x14ac:dyDescent="0.25">
      <c r="A92" s="39">
        <v>2028</v>
      </c>
      <c r="B92" s="39" t="s">
        <v>79</v>
      </c>
      <c r="C92" s="52">
        <v>271423.75</v>
      </c>
      <c r="D92" s="52">
        <v>28152.7</v>
      </c>
      <c r="E92" s="52">
        <v>243597.92</v>
      </c>
      <c r="F92" s="52">
        <v>326.88</v>
      </c>
      <c r="G92" s="52">
        <v>27225.17</v>
      </c>
      <c r="H92" s="52">
        <v>11041320.529999999</v>
      </c>
      <c r="I92" s="52">
        <v>3014352.5</v>
      </c>
      <c r="J92" s="52">
        <v>8026968.0300000003</v>
      </c>
      <c r="K92" s="52">
        <v>221391.98</v>
      </c>
      <c r="L92" s="52">
        <v>9077071.0299999993</v>
      </c>
      <c r="M92" s="52">
        <v>18375534.039999999</v>
      </c>
      <c r="N92" s="52">
        <v>27452605.07</v>
      </c>
    </row>
    <row r="93" spans="1:14" x14ac:dyDescent="0.25">
      <c r="A93" s="40">
        <v>2028</v>
      </c>
      <c r="B93" s="40" t="s">
        <v>80</v>
      </c>
      <c r="C93" s="53">
        <v>271423.75</v>
      </c>
      <c r="D93" s="53">
        <v>27532.78</v>
      </c>
      <c r="E93" s="53">
        <v>243291.07</v>
      </c>
      <c r="F93" s="53">
        <v>-599.9</v>
      </c>
      <c r="G93" s="53">
        <v>26625.279999999999</v>
      </c>
      <c r="H93" s="53">
        <v>10798029.460000001</v>
      </c>
      <c r="I93" s="53">
        <v>3028818.49</v>
      </c>
      <c r="J93" s="53">
        <v>7769210.9699999997</v>
      </c>
      <c r="K93" s="53">
        <v>221391.98</v>
      </c>
      <c r="L93" s="53">
        <v>8855679.0600000005</v>
      </c>
      <c r="M93" s="53">
        <v>18596926.02</v>
      </c>
      <c r="N93" s="53">
        <v>27452605.07</v>
      </c>
    </row>
    <row r="94" spans="1:14" x14ac:dyDescent="0.25">
      <c r="A94" s="51"/>
      <c r="B94" s="51" t="s">
        <v>81</v>
      </c>
      <c r="C94" s="54">
        <f>SUM(C82:C93)</f>
        <v>3230742.5300000003</v>
      </c>
      <c r="D94" s="54">
        <f t="shared" ref="D94:F94" si="6">SUM(D82:D93)</f>
        <v>364735.79999999993</v>
      </c>
      <c r="E94" s="54">
        <f t="shared" si="6"/>
        <v>2858957.2499999995</v>
      </c>
      <c r="F94" s="54">
        <f t="shared" si="6"/>
        <v>-7049.4899999999989</v>
      </c>
      <c r="G94" s="54">
        <v>0</v>
      </c>
      <c r="H94" s="54">
        <v>0</v>
      </c>
      <c r="I94" s="55">
        <f>+I93-I80</f>
        <v>169861.25</v>
      </c>
      <c r="J94" s="54">
        <v>0</v>
      </c>
      <c r="K94" s="54">
        <f>SUM(K82:K93)</f>
        <v>2656703.7600000002</v>
      </c>
      <c r="L94" s="54">
        <v>0</v>
      </c>
      <c r="M94" s="54">
        <v>0</v>
      </c>
      <c r="N94" s="54">
        <v>0</v>
      </c>
    </row>
    <row r="95" spans="1:14" ht="22.5" x14ac:dyDescent="0.25">
      <c r="A95" s="39">
        <v>2028</v>
      </c>
      <c r="B95" s="39" t="s">
        <v>69</v>
      </c>
      <c r="C95" s="52">
        <v>273904.75</v>
      </c>
      <c r="D95" s="52">
        <v>26037.99</v>
      </c>
      <c r="E95" s="52">
        <v>246391.96</v>
      </c>
      <c r="F95" s="52">
        <v>-1474.8</v>
      </c>
      <c r="G95" s="52">
        <v>25150.48</v>
      </c>
      <c r="H95" s="52">
        <v>10551637.5</v>
      </c>
      <c r="I95" s="52">
        <v>3043383.37</v>
      </c>
      <c r="J95" s="52">
        <v>7508254.1200000001</v>
      </c>
      <c r="K95" s="52">
        <v>221391.98</v>
      </c>
      <c r="L95" s="52">
        <v>8634287.0800000001</v>
      </c>
      <c r="M95" s="52">
        <v>18818317.989999998</v>
      </c>
      <c r="N95" s="52">
        <v>27452605.07</v>
      </c>
    </row>
    <row r="96" spans="1:14" x14ac:dyDescent="0.25">
      <c r="A96" s="40">
        <v>2028</v>
      </c>
      <c r="B96" s="40" t="s">
        <v>70</v>
      </c>
      <c r="C96" s="53">
        <v>274988.15999999997</v>
      </c>
      <c r="D96" s="53">
        <v>26271.09</v>
      </c>
      <c r="E96" s="53">
        <v>248970.42</v>
      </c>
      <c r="F96" s="53">
        <v>253.36</v>
      </c>
      <c r="G96" s="53">
        <v>25403.84</v>
      </c>
      <c r="H96" s="53">
        <v>10302667.07</v>
      </c>
      <c r="I96" s="53">
        <v>3057762.32</v>
      </c>
      <c r="J96" s="53">
        <v>7244904.75</v>
      </c>
      <c r="K96" s="53">
        <v>221391.98</v>
      </c>
      <c r="L96" s="53">
        <v>8412895.0999999996</v>
      </c>
      <c r="M96" s="53">
        <v>19039709.969999999</v>
      </c>
      <c r="N96" s="53">
        <v>27452605.07</v>
      </c>
    </row>
    <row r="97" spans="1:14" x14ac:dyDescent="0.25">
      <c r="A97" s="39">
        <v>2028</v>
      </c>
      <c r="B97" s="39" t="s">
        <v>71</v>
      </c>
      <c r="C97" s="52">
        <v>274988.15999999997</v>
      </c>
      <c r="D97" s="52">
        <v>24810.959999999999</v>
      </c>
      <c r="E97" s="52">
        <v>248737.53</v>
      </c>
      <c r="F97" s="52">
        <v>-1439.68</v>
      </c>
      <c r="G97" s="52">
        <v>23964.16</v>
      </c>
      <c r="H97" s="52">
        <v>10053929.539999999</v>
      </c>
      <c r="I97" s="52">
        <v>3072428.04</v>
      </c>
      <c r="J97" s="52">
        <v>6981501.5</v>
      </c>
      <c r="K97" s="52">
        <v>221391.98</v>
      </c>
      <c r="L97" s="52">
        <v>8191503.1299999999</v>
      </c>
      <c r="M97" s="52">
        <v>19261101.949999999</v>
      </c>
      <c r="N97" s="52">
        <v>27452605.07</v>
      </c>
    </row>
    <row r="98" spans="1:14" x14ac:dyDescent="0.25">
      <c r="A98" s="40">
        <v>2028</v>
      </c>
      <c r="B98" s="40" t="s">
        <v>72</v>
      </c>
      <c r="C98" s="53">
        <v>274988.15999999997</v>
      </c>
      <c r="D98" s="53">
        <v>24999.94</v>
      </c>
      <c r="E98" s="53">
        <v>250197.65</v>
      </c>
      <c r="F98" s="53">
        <v>209.42</v>
      </c>
      <c r="G98" s="53">
        <v>24173.59</v>
      </c>
      <c r="H98" s="53">
        <v>9803731.8900000006</v>
      </c>
      <c r="I98" s="53">
        <v>3086878.6</v>
      </c>
      <c r="J98" s="53">
        <v>6716853.2999999998</v>
      </c>
      <c r="K98" s="53">
        <v>221391.98</v>
      </c>
      <c r="L98" s="53">
        <v>7970111.1500000004</v>
      </c>
      <c r="M98" s="53">
        <v>19482493.920000002</v>
      </c>
      <c r="N98" s="53">
        <v>27452605.07</v>
      </c>
    </row>
    <row r="99" spans="1:14" x14ac:dyDescent="0.25">
      <c r="A99" s="39">
        <v>2029</v>
      </c>
      <c r="B99" s="39" t="s">
        <v>73</v>
      </c>
      <c r="C99" s="52">
        <v>274988.15999999997</v>
      </c>
      <c r="D99" s="52">
        <v>24362.91</v>
      </c>
      <c r="E99" s="52">
        <v>250008.79</v>
      </c>
      <c r="F99" s="52">
        <v>-616.46</v>
      </c>
      <c r="G99" s="52">
        <v>23557.13</v>
      </c>
      <c r="H99" s="52">
        <v>9553723.1099999994</v>
      </c>
      <c r="I99" s="52">
        <v>3101618.51</v>
      </c>
      <c r="J99" s="52">
        <v>6452104.5999999996</v>
      </c>
      <c r="K99" s="52">
        <v>221391.98</v>
      </c>
      <c r="L99" s="52">
        <v>7748719.1699999999</v>
      </c>
      <c r="M99" s="52">
        <v>19703885.899999999</v>
      </c>
      <c r="N99" s="52">
        <v>27452605.07</v>
      </c>
    </row>
    <row r="100" spans="1:14" x14ac:dyDescent="0.25">
      <c r="A100" s="40">
        <v>2029</v>
      </c>
      <c r="B100" s="40" t="s">
        <v>74</v>
      </c>
      <c r="C100" s="53">
        <v>274988.15999999997</v>
      </c>
      <c r="D100" s="53">
        <v>21430.42</v>
      </c>
      <c r="E100" s="53">
        <v>250645.8</v>
      </c>
      <c r="F100" s="53">
        <v>-2911.94</v>
      </c>
      <c r="G100" s="53">
        <v>20645.189999999999</v>
      </c>
      <c r="H100" s="53">
        <v>9303077.3100000005</v>
      </c>
      <c r="I100" s="53">
        <v>3116395.97</v>
      </c>
      <c r="J100" s="53">
        <v>6186681.3399999999</v>
      </c>
      <c r="K100" s="53">
        <v>221391.98</v>
      </c>
      <c r="L100" s="53">
        <v>7527327.2000000002</v>
      </c>
      <c r="M100" s="53">
        <v>19925277.879999999</v>
      </c>
      <c r="N100" s="53">
        <v>27452605.07</v>
      </c>
    </row>
    <row r="101" spans="1:14" x14ac:dyDescent="0.25">
      <c r="A101" s="39">
        <v>2029</v>
      </c>
      <c r="B101" s="39" t="s">
        <v>75</v>
      </c>
      <c r="C101" s="52">
        <v>274988.15999999997</v>
      </c>
      <c r="D101" s="52">
        <v>23078.47</v>
      </c>
      <c r="E101" s="52">
        <v>253578.34</v>
      </c>
      <c r="F101" s="52">
        <v>1668.65</v>
      </c>
      <c r="G101" s="52">
        <v>22313.83</v>
      </c>
      <c r="H101" s="52">
        <v>9049498.9700000007</v>
      </c>
      <c r="I101" s="52">
        <v>3130442.66</v>
      </c>
      <c r="J101" s="52">
        <v>5919056.3099999996</v>
      </c>
      <c r="K101" s="52">
        <v>221391.98</v>
      </c>
      <c r="L101" s="52">
        <v>7305935.2199999997</v>
      </c>
      <c r="M101" s="52">
        <v>20146669.850000001</v>
      </c>
      <c r="N101" s="52">
        <v>27452605.07</v>
      </c>
    </row>
    <row r="102" spans="1:14" x14ac:dyDescent="0.25">
      <c r="A102" s="40">
        <v>2029</v>
      </c>
      <c r="B102" s="40" t="s">
        <v>76</v>
      </c>
      <c r="C102" s="53">
        <v>276524.69</v>
      </c>
      <c r="D102" s="53">
        <v>21709.68</v>
      </c>
      <c r="E102" s="53">
        <v>253467.06</v>
      </c>
      <c r="F102" s="53">
        <v>-1347.95</v>
      </c>
      <c r="G102" s="53">
        <v>20965.88</v>
      </c>
      <c r="H102" s="53">
        <v>8796031.9100000001</v>
      </c>
      <c r="I102" s="53">
        <v>3145331.97</v>
      </c>
      <c r="J102" s="53">
        <v>5650699.9400000004</v>
      </c>
      <c r="K102" s="53">
        <v>221391.98</v>
      </c>
      <c r="L102" s="53">
        <v>7084543.2400000002</v>
      </c>
      <c r="M102" s="53">
        <v>20368061.829999998</v>
      </c>
      <c r="N102" s="53">
        <v>27452605.07</v>
      </c>
    </row>
    <row r="103" spans="1:14" x14ac:dyDescent="0.25">
      <c r="A103" s="39">
        <v>2029</v>
      </c>
      <c r="B103" s="39" t="s">
        <v>77</v>
      </c>
      <c r="C103" s="52">
        <v>276524.69</v>
      </c>
      <c r="D103" s="52">
        <v>21783.439999999999</v>
      </c>
      <c r="E103" s="52">
        <v>254835.84</v>
      </c>
      <c r="F103" s="52">
        <v>94.6</v>
      </c>
      <c r="G103" s="52">
        <v>21060.48</v>
      </c>
      <c r="H103" s="52">
        <v>8541196.0600000005</v>
      </c>
      <c r="I103" s="52">
        <v>3160000.69</v>
      </c>
      <c r="J103" s="52">
        <v>5381195.3700000001</v>
      </c>
      <c r="K103" s="52">
        <v>221391.98</v>
      </c>
      <c r="L103" s="52">
        <v>6863151.2699999996</v>
      </c>
      <c r="M103" s="52">
        <v>20589453.809999999</v>
      </c>
      <c r="N103" s="52">
        <v>27452605.07</v>
      </c>
    </row>
    <row r="104" spans="1:14" x14ac:dyDescent="0.25">
      <c r="A104" s="40">
        <v>2029</v>
      </c>
      <c r="B104" s="40" t="s">
        <v>78</v>
      </c>
      <c r="C104" s="53">
        <v>278209.34000000003</v>
      </c>
      <c r="D104" s="53">
        <v>20449.23</v>
      </c>
      <c r="E104" s="53">
        <v>256446.84</v>
      </c>
      <c r="F104" s="53">
        <v>-1313.27</v>
      </c>
      <c r="G104" s="53">
        <v>19747.21</v>
      </c>
      <c r="H104" s="53">
        <v>8284749.2199999997</v>
      </c>
      <c r="I104" s="53">
        <v>3175007.42</v>
      </c>
      <c r="J104" s="53">
        <v>5109741.8099999996</v>
      </c>
      <c r="K104" s="53">
        <v>221391.98</v>
      </c>
      <c r="L104" s="53">
        <v>6641759.29</v>
      </c>
      <c r="M104" s="53">
        <v>20810845.780000001</v>
      </c>
      <c r="N104" s="53">
        <v>27452605.07</v>
      </c>
    </row>
    <row r="105" spans="1:14" x14ac:dyDescent="0.25">
      <c r="A105" s="39">
        <v>2029</v>
      </c>
      <c r="B105" s="39" t="s">
        <v>79</v>
      </c>
      <c r="C105" s="52">
        <v>278209.34000000003</v>
      </c>
      <c r="D105" s="52">
        <v>20473.46</v>
      </c>
      <c r="E105" s="52">
        <v>257781.19</v>
      </c>
      <c r="F105" s="52">
        <v>45.31</v>
      </c>
      <c r="G105" s="52">
        <v>19792.52</v>
      </c>
      <c r="H105" s="52">
        <v>8026968.0300000003</v>
      </c>
      <c r="I105" s="52">
        <v>3189791.42</v>
      </c>
      <c r="J105" s="52">
        <v>4837176.6100000003</v>
      </c>
      <c r="K105" s="52">
        <v>221391.98</v>
      </c>
      <c r="L105" s="52">
        <v>6420367.3200000003</v>
      </c>
      <c r="M105" s="52">
        <v>21032237.760000002</v>
      </c>
      <c r="N105" s="52">
        <v>27452605.07</v>
      </c>
    </row>
    <row r="106" spans="1:14" x14ac:dyDescent="0.25">
      <c r="A106" s="40">
        <v>2029</v>
      </c>
      <c r="B106" s="40" t="s">
        <v>80</v>
      </c>
      <c r="C106" s="53">
        <v>278209.34000000003</v>
      </c>
      <c r="D106" s="53">
        <v>19816.71</v>
      </c>
      <c r="E106" s="53">
        <v>257757.07</v>
      </c>
      <c r="F106" s="53">
        <v>-635.57000000000005</v>
      </c>
      <c r="G106" s="53">
        <v>19156.96</v>
      </c>
      <c r="H106" s="53">
        <v>7769210.9699999997</v>
      </c>
      <c r="I106" s="53">
        <v>3204874.06</v>
      </c>
      <c r="J106" s="53">
        <v>4564336.91</v>
      </c>
      <c r="K106" s="53">
        <v>221391.98</v>
      </c>
      <c r="L106" s="53">
        <v>6198975.3399999999</v>
      </c>
      <c r="M106" s="53">
        <v>21253629.73</v>
      </c>
      <c r="N106" s="53">
        <v>27452605.07</v>
      </c>
    </row>
    <row r="107" spans="1:14" x14ac:dyDescent="0.25">
      <c r="A107" s="51"/>
      <c r="B107" s="51" t="s">
        <v>81</v>
      </c>
      <c r="C107" s="54">
        <f>SUM(C95:C106)</f>
        <v>3311511.1099999989</v>
      </c>
      <c r="D107" s="54">
        <f t="shared" ref="D107:F107" si="7">SUM(D95:D106)</f>
        <v>275224.3</v>
      </c>
      <c r="E107" s="54">
        <f t="shared" si="7"/>
        <v>3028818.4899999998</v>
      </c>
      <c r="F107" s="54">
        <f t="shared" si="7"/>
        <v>-7468.329999999999</v>
      </c>
      <c r="G107" s="54">
        <v>0</v>
      </c>
      <c r="H107" s="54">
        <v>0</v>
      </c>
      <c r="I107" s="55">
        <f>+I106-I93</f>
        <v>176055.56999999983</v>
      </c>
      <c r="J107" s="54">
        <v>0</v>
      </c>
      <c r="K107" s="54">
        <f>SUM(K95:K106)</f>
        <v>2656703.7600000002</v>
      </c>
      <c r="L107" s="54">
        <v>0</v>
      </c>
      <c r="M107" s="54">
        <v>0</v>
      </c>
      <c r="N107" s="54">
        <v>0</v>
      </c>
    </row>
    <row r="108" spans="1:14" ht="22.5" x14ac:dyDescent="0.25">
      <c r="A108" s="39">
        <v>2029</v>
      </c>
      <c r="B108" s="39" t="s">
        <v>69</v>
      </c>
      <c r="C108" s="52">
        <v>280752.37</v>
      </c>
      <c r="D108" s="52">
        <v>18534.95</v>
      </c>
      <c r="E108" s="52">
        <v>260956.85</v>
      </c>
      <c r="F108" s="52">
        <v>-1260.57</v>
      </c>
      <c r="G108" s="52">
        <v>17896.39</v>
      </c>
      <c r="H108" s="52">
        <v>7508254.1200000001</v>
      </c>
      <c r="I108" s="52">
        <v>3220058.69</v>
      </c>
      <c r="J108" s="52">
        <v>4288195.43</v>
      </c>
      <c r="K108" s="52">
        <v>221391.98</v>
      </c>
      <c r="L108" s="52">
        <v>5977583.3600000003</v>
      </c>
      <c r="M108" s="52">
        <v>21475021.710000001</v>
      </c>
      <c r="N108" s="52">
        <v>27452605.07</v>
      </c>
    </row>
    <row r="109" spans="1:14" x14ac:dyDescent="0.25">
      <c r="A109" s="40">
        <v>2029</v>
      </c>
      <c r="B109" s="40" t="s">
        <v>70</v>
      </c>
      <c r="C109" s="53">
        <v>281862.87</v>
      </c>
      <c r="D109" s="53">
        <v>18481.27</v>
      </c>
      <c r="E109" s="53">
        <v>263349.37</v>
      </c>
      <c r="F109" s="53">
        <v>-32.24</v>
      </c>
      <c r="G109" s="53">
        <v>17864.150000000001</v>
      </c>
      <c r="H109" s="53">
        <v>7244904.75</v>
      </c>
      <c r="I109" s="53">
        <v>3235045.11</v>
      </c>
      <c r="J109" s="53">
        <v>4009859.64</v>
      </c>
      <c r="K109" s="53">
        <v>221391.98</v>
      </c>
      <c r="L109" s="53">
        <v>5756191.3899999997</v>
      </c>
      <c r="M109" s="53">
        <v>21696413.690000001</v>
      </c>
      <c r="N109" s="53">
        <v>27452605.07</v>
      </c>
    </row>
    <row r="110" spans="1:14" x14ac:dyDescent="0.25">
      <c r="A110" s="39">
        <v>2029</v>
      </c>
      <c r="B110" s="39" t="s">
        <v>71</v>
      </c>
      <c r="C110" s="52">
        <v>281862.87</v>
      </c>
      <c r="D110" s="52">
        <v>17236.310000000001</v>
      </c>
      <c r="E110" s="52">
        <v>263403.25</v>
      </c>
      <c r="F110" s="52">
        <v>-1223.31</v>
      </c>
      <c r="G110" s="52">
        <v>16640.84</v>
      </c>
      <c r="H110" s="52">
        <v>6981501.5</v>
      </c>
      <c r="I110" s="52">
        <v>3250334.38</v>
      </c>
      <c r="J110" s="52">
        <v>3731167.13</v>
      </c>
      <c r="K110" s="52">
        <v>221391.98</v>
      </c>
      <c r="L110" s="52">
        <v>5534799.4100000001</v>
      </c>
      <c r="M110" s="52">
        <v>21917805.66</v>
      </c>
      <c r="N110" s="52">
        <v>27452605.07</v>
      </c>
    </row>
    <row r="111" spans="1:14" x14ac:dyDescent="0.25">
      <c r="A111" s="40">
        <v>2029</v>
      </c>
      <c r="B111" s="40" t="s">
        <v>72</v>
      </c>
      <c r="C111" s="53">
        <v>281862.87</v>
      </c>
      <c r="D111" s="53">
        <v>17135.93</v>
      </c>
      <c r="E111" s="53">
        <v>264648.21000000002</v>
      </c>
      <c r="F111" s="53">
        <v>-78.739999999999995</v>
      </c>
      <c r="G111" s="53">
        <v>16562.099999999999</v>
      </c>
      <c r="H111" s="53">
        <v>6716853.2999999998</v>
      </c>
      <c r="I111" s="53">
        <v>3265395.45</v>
      </c>
      <c r="J111" s="53">
        <v>3451457.84</v>
      </c>
      <c r="K111" s="53">
        <v>221391.98</v>
      </c>
      <c r="L111" s="53">
        <v>5313407.43</v>
      </c>
      <c r="M111" s="53">
        <v>22139197.640000001</v>
      </c>
      <c r="N111" s="53">
        <v>27452605.07</v>
      </c>
    </row>
    <row r="112" spans="1:14" x14ac:dyDescent="0.25">
      <c r="A112" s="39">
        <v>2030</v>
      </c>
      <c r="B112" s="39" t="s">
        <v>73</v>
      </c>
      <c r="C112" s="52">
        <v>281862.87</v>
      </c>
      <c r="D112" s="52">
        <v>16461.37</v>
      </c>
      <c r="E112" s="52">
        <v>264748.7</v>
      </c>
      <c r="F112" s="52">
        <v>-652.80999999999995</v>
      </c>
      <c r="G112" s="52">
        <v>15909.3</v>
      </c>
      <c r="H112" s="52">
        <v>6452104.5999999996</v>
      </c>
      <c r="I112" s="52">
        <v>3280762.05</v>
      </c>
      <c r="J112" s="52">
        <v>3171342.55</v>
      </c>
      <c r="K112" s="52">
        <v>221391.98</v>
      </c>
      <c r="L112" s="52">
        <v>5092015.46</v>
      </c>
      <c r="M112" s="52">
        <v>22360589.620000001</v>
      </c>
      <c r="N112" s="52">
        <v>27452605.07</v>
      </c>
    </row>
    <row r="113" spans="1:14" x14ac:dyDescent="0.25">
      <c r="A113" s="40">
        <v>2030</v>
      </c>
      <c r="B113" s="40" t="s">
        <v>74</v>
      </c>
      <c r="C113" s="53">
        <v>281862.87</v>
      </c>
      <c r="D113" s="53">
        <v>14259.66</v>
      </c>
      <c r="E113" s="53">
        <v>265423.26</v>
      </c>
      <c r="F113" s="53">
        <v>-2179.9499999999998</v>
      </c>
      <c r="G113" s="53">
        <v>13729.35</v>
      </c>
      <c r="H113" s="53">
        <v>6186681.3399999999</v>
      </c>
      <c r="I113" s="53">
        <v>3296167.8</v>
      </c>
      <c r="J113" s="53">
        <v>2890513.54</v>
      </c>
      <c r="K113" s="53">
        <v>221391.98</v>
      </c>
      <c r="L113" s="53">
        <v>4870623.4800000004</v>
      </c>
      <c r="M113" s="53">
        <v>22581981.59</v>
      </c>
      <c r="N113" s="53">
        <v>27452605.07</v>
      </c>
    </row>
    <row r="114" spans="1:14" x14ac:dyDescent="0.25">
      <c r="A114" s="39">
        <v>2030</v>
      </c>
      <c r="B114" s="39" t="s">
        <v>75</v>
      </c>
      <c r="C114" s="52">
        <v>281862.87</v>
      </c>
      <c r="D114" s="52">
        <v>15103.43</v>
      </c>
      <c r="E114" s="52">
        <v>267625.03000000003</v>
      </c>
      <c r="F114" s="52">
        <v>865.59</v>
      </c>
      <c r="G114" s="52">
        <v>14594.93</v>
      </c>
      <c r="H114" s="52">
        <v>5919056.3099999996</v>
      </c>
      <c r="I114" s="52">
        <v>3310800.05</v>
      </c>
      <c r="J114" s="52">
        <v>2608256.2599999998</v>
      </c>
      <c r="K114" s="52">
        <v>221391.98</v>
      </c>
      <c r="L114" s="52">
        <v>4649231.5</v>
      </c>
      <c r="M114" s="52">
        <v>22803373.57</v>
      </c>
      <c r="N114" s="52">
        <v>27452605.07</v>
      </c>
    </row>
    <row r="115" spans="1:14" x14ac:dyDescent="0.25">
      <c r="A115" s="40">
        <v>2030</v>
      </c>
      <c r="B115" s="40" t="s">
        <v>76</v>
      </c>
      <c r="C115" s="53">
        <v>283437.8</v>
      </c>
      <c r="D115" s="53">
        <v>13955.29</v>
      </c>
      <c r="E115" s="53">
        <v>268356.37</v>
      </c>
      <c r="F115" s="53">
        <v>-1126.1400000000001</v>
      </c>
      <c r="G115" s="53">
        <v>13468.79</v>
      </c>
      <c r="H115" s="53">
        <v>5650699.9400000004</v>
      </c>
      <c r="I115" s="53">
        <v>3326321.73</v>
      </c>
      <c r="J115" s="53">
        <v>2324378.21</v>
      </c>
      <c r="K115" s="53">
        <v>221391.98</v>
      </c>
      <c r="L115" s="53">
        <v>4427839.53</v>
      </c>
      <c r="M115" s="53">
        <v>23024765.550000001</v>
      </c>
      <c r="N115" s="53">
        <v>27452605.07</v>
      </c>
    </row>
    <row r="116" spans="1:14" x14ac:dyDescent="0.25">
      <c r="A116" s="39">
        <v>2030</v>
      </c>
      <c r="B116" s="39" t="s">
        <v>77</v>
      </c>
      <c r="C116" s="52">
        <v>283437.8</v>
      </c>
      <c r="D116" s="52">
        <v>13733.14</v>
      </c>
      <c r="E116" s="52">
        <v>269504.57</v>
      </c>
      <c r="F116" s="52">
        <v>-200.09</v>
      </c>
      <c r="G116" s="52">
        <v>13268.7</v>
      </c>
      <c r="H116" s="52">
        <v>5381195.3700000001</v>
      </c>
      <c r="I116" s="52">
        <v>3341609.56</v>
      </c>
      <c r="J116" s="52">
        <v>2039585.81</v>
      </c>
      <c r="K116" s="52">
        <v>221391.98</v>
      </c>
      <c r="L116" s="52">
        <v>4206447.55</v>
      </c>
      <c r="M116" s="52">
        <v>23246157.52</v>
      </c>
      <c r="N116" s="52">
        <v>27452605.07</v>
      </c>
    </row>
    <row r="117" spans="1:14" x14ac:dyDescent="0.25">
      <c r="A117" s="40">
        <v>2030</v>
      </c>
      <c r="B117" s="40" t="s">
        <v>78</v>
      </c>
      <c r="C117" s="53">
        <v>285164.56</v>
      </c>
      <c r="D117" s="53">
        <v>12621.67</v>
      </c>
      <c r="E117" s="53">
        <v>271453.57</v>
      </c>
      <c r="F117" s="53">
        <v>-1089.32</v>
      </c>
      <c r="G117" s="53">
        <v>12179.38</v>
      </c>
      <c r="H117" s="53">
        <v>5109741.8099999996</v>
      </c>
      <c r="I117" s="53">
        <v>3357252.92</v>
      </c>
      <c r="J117" s="53">
        <v>1752488.89</v>
      </c>
      <c r="K117" s="53">
        <v>221391.98</v>
      </c>
      <c r="L117" s="53">
        <v>3985055.58</v>
      </c>
      <c r="M117" s="53">
        <v>23467549.5</v>
      </c>
      <c r="N117" s="53">
        <v>27452605.07</v>
      </c>
    </row>
    <row r="118" spans="1:14" x14ac:dyDescent="0.25">
      <c r="A118" s="39">
        <v>2030</v>
      </c>
      <c r="B118" s="39" t="s">
        <v>79</v>
      </c>
      <c r="C118" s="52">
        <v>285164.56</v>
      </c>
      <c r="D118" s="52">
        <v>12347.26</v>
      </c>
      <c r="E118" s="52">
        <v>272565.2</v>
      </c>
      <c r="F118" s="52">
        <v>-252.1</v>
      </c>
      <c r="G118" s="52">
        <v>11927.28</v>
      </c>
      <c r="H118" s="52">
        <v>4837176.6100000003</v>
      </c>
      <c r="I118" s="52">
        <v>3372660.2</v>
      </c>
      <c r="J118" s="52">
        <v>1464516.41</v>
      </c>
      <c r="K118" s="52">
        <v>221391.98</v>
      </c>
      <c r="L118" s="52">
        <v>3763663.6</v>
      </c>
      <c r="M118" s="52">
        <v>23688941.48</v>
      </c>
      <c r="N118" s="52">
        <v>27452605.07</v>
      </c>
    </row>
    <row r="119" spans="1:14" x14ac:dyDescent="0.25">
      <c r="A119" s="40">
        <v>2030</v>
      </c>
      <c r="B119" s="40" t="s">
        <v>80</v>
      </c>
      <c r="C119" s="53">
        <v>285164.56</v>
      </c>
      <c r="D119" s="53">
        <v>11652.11</v>
      </c>
      <c r="E119" s="53">
        <v>272839.7</v>
      </c>
      <c r="F119" s="53">
        <v>-672.76</v>
      </c>
      <c r="G119" s="53">
        <v>11254.53</v>
      </c>
      <c r="H119" s="53">
        <v>4564336.91</v>
      </c>
      <c r="I119" s="53">
        <v>3388382.67</v>
      </c>
      <c r="J119" s="53">
        <v>1175954.24</v>
      </c>
      <c r="K119" s="53">
        <v>221391.98</v>
      </c>
      <c r="L119" s="53">
        <v>3542271.62</v>
      </c>
      <c r="M119" s="53">
        <v>23910333.449999999</v>
      </c>
      <c r="N119" s="53">
        <v>27452605.07</v>
      </c>
    </row>
    <row r="120" spans="1:14" x14ac:dyDescent="0.25">
      <c r="A120" s="51"/>
      <c r="B120" s="51" t="s">
        <v>81</v>
      </c>
      <c r="C120" s="54">
        <f>SUM(C108:C119)</f>
        <v>3394298.87</v>
      </c>
      <c r="D120" s="54">
        <f t="shared" ref="D120:F120" si="8">SUM(D108:D119)</f>
        <v>181522.39</v>
      </c>
      <c r="E120" s="54">
        <f t="shared" si="8"/>
        <v>3204874.08</v>
      </c>
      <c r="F120" s="54">
        <f t="shared" si="8"/>
        <v>-7902.44</v>
      </c>
      <c r="G120" s="54">
        <v>0</v>
      </c>
      <c r="H120" s="54">
        <v>0</v>
      </c>
      <c r="I120" s="55">
        <f>+I119-I106</f>
        <v>183508.60999999987</v>
      </c>
      <c r="J120" s="54">
        <v>0</v>
      </c>
      <c r="K120" s="54">
        <f>SUM(K108:K119)</f>
        <v>2656703.7600000002</v>
      </c>
      <c r="L120" s="54">
        <v>0</v>
      </c>
      <c r="M120" s="54">
        <v>0</v>
      </c>
      <c r="N120" s="54">
        <v>0</v>
      </c>
    </row>
    <row r="121" spans="1:14" ht="22.5" x14ac:dyDescent="0.25">
      <c r="A121" s="39">
        <v>2030</v>
      </c>
      <c r="B121" s="39" t="s">
        <v>69</v>
      </c>
      <c r="C121" s="52">
        <v>287771.15999999997</v>
      </c>
      <c r="D121" s="52">
        <v>10596.33</v>
      </c>
      <c r="E121" s="52">
        <v>276141.48</v>
      </c>
      <c r="F121" s="52">
        <v>-1033.3499999999999</v>
      </c>
      <c r="G121" s="52">
        <v>10221.18</v>
      </c>
      <c r="H121" s="52">
        <v>4288195.43</v>
      </c>
      <c r="I121" s="52">
        <v>3404210.37</v>
      </c>
      <c r="J121" s="52">
        <v>883985.06</v>
      </c>
      <c r="K121" s="52">
        <v>221391.98</v>
      </c>
      <c r="L121" s="52">
        <v>3320879.65</v>
      </c>
      <c r="M121" s="52">
        <v>24131725.43</v>
      </c>
      <c r="N121" s="52">
        <v>27452605.07</v>
      </c>
    </row>
    <row r="122" spans="1:14" x14ac:dyDescent="0.25">
      <c r="A122" s="40">
        <v>2030</v>
      </c>
      <c r="B122" s="40" t="s">
        <v>70</v>
      </c>
      <c r="C122" s="53">
        <v>288909.42</v>
      </c>
      <c r="D122" s="53">
        <v>10239.780000000001</v>
      </c>
      <c r="E122" s="53">
        <v>278335.78999999998</v>
      </c>
      <c r="F122" s="53">
        <v>-333.85</v>
      </c>
      <c r="G122" s="53">
        <v>9887.33</v>
      </c>
      <c r="H122" s="53">
        <v>4009859.64</v>
      </c>
      <c r="I122" s="53">
        <v>3419827.07</v>
      </c>
      <c r="J122" s="53">
        <v>590032.57999999996</v>
      </c>
      <c r="K122" s="53">
        <v>221391.98</v>
      </c>
      <c r="L122" s="53">
        <v>3099487.67</v>
      </c>
      <c r="M122" s="53">
        <v>24353117.399999999</v>
      </c>
      <c r="N122" s="53">
        <v>27452605.07</v>
      </c>
    </row>
    <row r="123" spans="1:14" x14ac:dyDescent="0.25">
      <c r="A123" s="39">
        <v>2030</v>
      </c>
      <c r="B123" s="39" t="s">
        <v>71</v>
      </c>
      <c r="C123" s="52">
        <v>288909.42</v>
      </c>
      <c r="D123" s="52">
        <v>9223.0400000000009</v>
      </c>
      <c r="E123" s="52">
        <v>278692.52</v>
      </c>
      <c r="F123" s="52">
        <v>-993.86</v>
      </c>
      <c r="G123" s="52">
        <v>8893.4699999999993</v>
      </c>
      <c r="H123" s="52">
        <v>3731167.13</v>
      </c>
      <c r="I123" s="52">
        <v>3435763.35</v>
      </c>
      <c r="J123" s="52">
        <v>295403.78000000003</v>
      </c>
      <c r="K123" s="52">
        <v>221391.98</v>
      </c>
      <c r="L123" s="52">
        <v>2878095.69</v>
      </c>
      <c r="M123" s="52">
        <v>24574509.379999999</v>
      </c>
      <c r="N123" s="52">
        <v>27452605.07</v>
      </c>
    </row>
    <row r="124" spans="1:14" x14ac:dyDescent="0.25">
      <c r="A124" s="40">
        <v>2030</v>
      </c>
      <c r="B124" s="40" t="s">
        <v>72</v>
      </c>
      <c r="C124" s="53">
        <v>288909.42</v>
      </c>
      <c r="D124" s="53">
        <v>8817.1200000000008</v>
      </c>
      <c r="E124" s="53">
        <v>279709.28000000003</v>
      </c>
      <c r="F124" s="53">
        <v>-383.02</v>
      </c>
      <c r="G124" s="53">
        <v>8510.44</v>
      </c>
      <c r="H124" s="53">
        <v>3451457.84</v>
      </c>
      <c r="I124" s="53">
        <v>3451457.84</v>
      </c>
      <c r="J124" s="53">
        <v>0</v>
      </c>
      <c r="K124" s="53">
        <v>221391.98</v>
      </c>
      <c r="L124" s="53">
        <v>2656703.7200000002</v>
      </c>
      <c r="M124" s="53">
        <v>24795901.359999999</v>
      </c>
      <c r="N124" s="53">
        <v>27452605.07</v>
      </c>
    </row>
    <row r="125" spans="1:14" x14ac:dyDescent="0.25">
      <c r="A125" s="39">
        <v>2031</v>
      </c>
      <c r="B125" s="39" t="s">
        <v>73</v>
      </c>
      <c r="C125" s="52">
        <v>288909.42</v>
      </c>
      <c r="D125" s="52">
        <v>8103.43</v>
      </c>
      <c r="E125" s="52">
        <v>280115.28999999998</v>
      </c>
      <c r="F125" s="52">
        <v>-690.7</v>
      </c>
      <c r="G125" s="52">
        <v>7819.75</v>
      </c>
      <c r="H125" s="52">
        <v>3171342.55</v>
      </c>
      <c r="I125" s="52">
        <v>3171342.55</v>
      </c>
      <c r="J125" s="52">
        <v>0</v>
      </c>
      <c r="K125" s="52">
        <v>221391.98</v>
      </c>
      <c r="L125" s="52">
        <v>2435311.7400000002</v>
      </c>
      <c r="M125" s="52">
        <v>25017293.329999998</v>
      </c>
      <c r="N125" s="52">
        <v>27452605.07</v>
      </c>
    </row>
    <row r="126" spans="1:14" x14ac:dyDescent="0.25">
      <c r="A126" s="40">
        <v>2031</v>
      </c>
      <c r="B126" s="40" t="s">
        <v>74</v>
      </c>
      <c r="C126" s="53">
        <v>288909.42</v>
      </c>
      <c r="D126" s="53">
        <v>6675.22</v>
      </c>
      <c r="E126" s="53">
        <v>280829.01</v>
      </c>
      <c r="F126" s="53">
        <v>-1405.18</v>
      </c>
      <c r="G126" s="53">
        <v>6414.56</v>
      </c>
      <c r="H126" s="53">
        <v>2890513.54</v>
      </c>
      <c r="I126" s="53">
        <v>2890513.54</v>
      </c>
      <c r="J126" s="53">
        <v>0</v>
      </c>
      <c r="K126" s="53">
        <v>221391.98</v>
      </c>
      <c r="L126" s="53">
        <v>2213919.7599999998</v>
      </c>
      <c r="M126" s="53">
        <v>25238685.309999999</v>
      </c>
      <c r="N126" s="53">
        <v>27452605.07</v>
      </c>
    </row>
    <row r="127" spans="1:14" x14ac:dyDescent="0.25">
      <c r="A127" s="39">
        <v>2031</v>
      </c>
      <c r="B127" s="39" t="s">
        <v>75</v>
      </c>
      <c r="C127" s="52">
        <v>288909.42</v>
      </c>
      <c r="D127" s="52">
        <v>6668.89</v>
      </c>
      <c r="E127" s="52">
        <v>282257.28000000003</v>
      </c>
      <c r="F127" s="52">
        <v>16.75</v>
      </c>
      <c r="G127" s="52">
        <v>6431.32</v>
      </c>
      <c r="H127" s="52">
        <v>2608256.2599999998</v>
      </c>
      <c r="I127" s="52">
        <v>2608256.2599999998</v>
      </c>
      <c r="J127" s="52">
        <v>0</v>
      </c>
      <c r="K127" s="52">
        <v>221391.98</v>
      </c>
      <c r="L127" s="52">
        <v>1992527.79</v>
      </c>
      <c r="M127" s="52">
        <v>25460077.289999999</v>
      </c>
      <c r="N127" s="52">
        <v>27452605.07</v>
      </c>
    </row>
    <row r="128" spans="1:14" x14ac:dyDescent="0.25">
      <c r="A128" s="40">
        <v>2031</v>
      </c>
      <c r="B128" s="40" t="s">
        <v>76</v>
      </c>
      <c r="C128" s="53">
        <v>290523.74</v>
      </c>
      <c r="D128" s="53">
        <v>5754.68</v>
      </c>
      <c r="E128" s="53">
        <v>283878.05</v>
      </c>
      <c r="F128" s="53">
        <v>-891.02</v>
      </c>
      <c r="G128" s="53">
        <v>5540.3</v>
      </c>
      <c r="H128" s="53">
        <v>2324378.21</v>
      </c>
      <c r="I128" s="53">
        <v>2324378.21</v>
      </c>
      <c r="J128" s="53">
        <v>0</v>
      </c>
      <c r="K128" s="53">
        <v>221391.98</v>
      </c>
      <c r="L128" s="53">
        <v>1771135.81</v>
      </c>
      <c r="M128" s="53">
        <v>25681469.260000002</v>
      </c>
      <c r="N128" s="53">
        <v>27452605.07</v>
      </c>
    </row>
    <row r="129" spans="1:14" x14ac:dyDescent="0.25">
      <c r="A129" s="39">
        <v>2031</v>
      </c>
      <c r="B129" s="39" t="s">
        <v>77</v>
      </c>
      <c r="C129" s="52">
        <v>290523.74</v>
      </c>
      <c r="D129" s="52">
        <v>5220.16</v>
      </c>
      <c r="E129" s="52">
        <v>284792.40000000002</v>
      </c>
      <c r="F129" s="52">
        <v>-511.18</v>
      </c>
      <c r="G129" s="52">
        <v>5029.12</v>
      </c>
      <c r="H129" s="52">
        <v>2039585.81</v>
      </c>
      <c r="I129" s="52">
        <v>2039585.81</v>
      </c>
      <c r="J129" s="52">
        <v>0</v>
      </c>
      <c r="K129" s="52">
        <v>221391.98</v>
      </c>
      <c r="L129" s="52">
        <v>1549743.83</v>
      </c>
      <c r="M129" s="52">
        <v>25902861.239999998</v>
      </c>
      <c r="N129" s="52">
        <v>27452605.07</v>
      </c>
    </row>
    <row r="130" spans="1:14" x14ac:dyDescent="0.25">
      <c r="A130" s="40">
        <v>2031</v>
      </c>
      <c r="B130" s="40" t="s">
        <v>78</v>
      </c>
      <c r="C130" s="53">
        <v>292293.68</v>
      </c>
      <c r="D130" s="53">
        <v>4344.8</v>
      </c>
      <c r="E130" s="53">
        <v>287096.93</v>
      </c>
      <c r="F130" s="53">
        <v>-851.95</v>
      </c>
      <c r="G130" s="53">
        <v>4177.17</v>
      </c>
      <c r="H130" s="53">
        <v>1752488.89</v>
      </c>
      <c r="I130" s="53">
        <v>1752488.89</v>
      </c>
      <c r="J130" s="53">
        <v>0</v>
      </c>
      <c r="K130" s="53">
        <v>221391.98</v>
      </c>
      <c r="L130" s="53">
        <v>1328351.8600000001</v>
      </c>
      <c r="M130" s="53">
        <v>26124253.219999999</v>
      </c>
      <c r="N130" s="53">
        <v>27452605.07</v>
      </c>
    </row>
    <row r="131" spans="1:14" x14ac:dyDescent="0.25">
      <c r="A131" s="39">
        <v>2031</v>
      </c>
      <c r="B131" s="39" t="s">
        <v>79</v>
      </c>
      <c r="C131" s="52">
        <v>292293.68</v>
      </c>
      <c r="D131" s="52">
        <v>3755.18</v>
      </c>
      <c r="E131" s="52">
        <v>287972.46999999997</v>
      </c>
      <c r="F131" s="52">
        <v>-566.03</v>
      </c>
      <c r="G131" s="52">
        <v>3611.14</v>
      </c>
      <c r="H131" s="52">
        <v>1464516.41</v>
      </c>
      <c r="I131" s="52">
        <v>1464516.41</v>
      </c>
      <c r="J131" s="52">
        <v>0</v>
      </c>
      <c r="K131" s="52">
        <v>221391.98</v>
      </c>
      <c r="L131" s="52">
        <v>1106959.8799999999</v>
      </c>
      <c r="M131" s="52">
        <v>26345645.190000001</v>
      </c>
      <c r="N131" s="52">
        <v>27452605.07</v>
      </c>
    </row>
    <row r="132" spans="1:14" x14ac:dyDescent="0.25">
      <c r="A132" s="40">
        <v>2031</v>
      </c>
      <c r="B132" s="40" t="s">
        <v>80</v>
      </c>
      <c r="C132" s="53">
        <v>292293.68</v>
      </c>
      <c r="D132" s="53">
        <v>3019.98</v>
      </c>
      <c r="E132" s="53">
        <v>288562.17</v>
      </c>
      <c r="F132" s="53">
        <v>-711.52</v>
      </c>
      <c r="G132" s="53">
        <v>2899.61</v>
      </c>
      <c r="H132" s="53">
        <v>1175954.24</v>
      </c>
      <c r="I132" s="53">
        <v>1175954.24</v>
      </c>
      <c r="J132" s="53">
        <v>0</v>
      </c>
      <c r="K132" s="53">
        <v>221391.98</v>
      </c>
      <c r="L132" s="53">
        <v>885567.91</v>
      </c>
      <c r="M132" s="53">
        <v>26567037.170000002</v>
      </c>
      <c r="N132" s="53">
        <v>27452605.07</v>
      </c>
    </row>
    <row r="133" spans="1:14" x14ac:dyDescent="0.25">
      <c r="A133" s="51"/>
      <c r="B133" s="51" t="s">
        <v>81</v>
      </c>
      <c r="C133" s="54">
        <f>SUM(C121:C132)</f>
        <v>3479156.2000000007</v>
      </c>
      <c r="D133" s="54">
        <f t="shared" ref="D133:F133" si="9">SUM(D121:D132)</f>
        <v>82418.61</v>
      </c>
      <c r="E133" s="54">
        <f t="shared" si="9"/>
        <v>3388382.67</v>
      </c>
      <c r="F133" s="54">
        <f t="shared" si="9"/>
        <v>-8354.91</v>
      </c>
      <c r="G133" s="54">
        <v>0</v>
      </c>
      <c r="H133" s="54">
        <v>0</v>
      </c>
      <c r="I133" s="55">
        <f>+I132-I119</f>
        <v>-2212428.4299999997</v>
      </c>
      <c r="J133" s="54">
        <v>0</v>
      </c>
      <c r="K133" s="54">
        <f>SUM(K121:K132)</f>
        <v>2656703.7600000002</v>
      </c>
      <c r="L133" s="54">
        <v>0</v>
      </c>
      <c r="M133" s="54">
        <v>0</v>
      </c>
      <c r="N133" s="54">
        <v>0</v>
      </c>
    </row>
    <row r="134" spans="1:14" ht="22.5" x14ac:dyDescent="0.25">
      <c r="A134" s="39">
        <v>2031</v>
      </c>
      <c r="B134" s="39" t="s">
        <v>69</v>
      </c>
      <c r="C134" s="52">
        <v>294965.45</v>
      </c>
      <c r="D134" s="52">
        <v>2203.69</v>
      </c>
      <c r="E134" s="52">
        <v>291969.18</v>
      </c>
      <c r="F134" s="52">
        <v>-792.58</v>
      </c>
      <c r="G134" s="52">
        <v>2107.0300000000002</v>
      </c>
      <c r="H134" s="52">
        <v>883985.06</v>
      </c>
      <c r="I134" s="52">
        <v>883985.06</v>
      </c>
      <c r="J134" s="52">
        <v>0</v>
      </c>
      <c r="K134" s="52">
        <v>221391.98</v>
      </c>
      <c r="L134" s="52">
        <v>664175.93000000005</v>
      </c>
      <c r="M134" s="52">
        <v>26788429.140000001</v>
      </c>
      <c r="N134" s="52">
        <v>27452605.07</v>
      </c>
    </row>
    <row r="135" spans="1:14" x14ac:dyDescent="0.25">
      <c r="A135" s="40">
        <v>2031</v>
      </c>
      <c r="B135" s="40" t="s">
        <v>70</v>
      </c>
      <c r="C135" s="53">
        <v>296132.17</v>
      </c>
      <c r="D135" s="53">
        <v>1527.53</v>
      </c>
      <c r="E135" s="53">
        <v>293952.48</v>
      </c>
      <c r="F135" s="53">
        <v>-652.16</v>
      </c>
      <c r="G135" s="53">
        <v>1454.87</v>
      </c>
      <c r="H135" s="53">
        <v>590032.57999999996</v>
      </c>
      <c r="I135" s="53">
        <v>590032.57999999996</v>
      </c>
      <c r="J135" s="53">
        <v>0</v>
      </c>
      <c r="K135" s="53">
        <v>221391.98</v>
      </c>
      <c r="L135" s="53">
        <v>442783.95</v>
      </c>
      <c r="M135" s="53">
        <v>27009821.120000001</v>
      </c>
      <c r="N135" s="53">
        <v>27452605.07</v>
      </c>
    </row>
    <row r="136" spans="1:14" x14ac:dyDescent="0.25">
      <c r="A136" s="39">
        <v>2031</v>
      </c>
      <c r="B136" s="39" t="s">
        <v>71</v>
      </c>
      <c r="C136" s="52">
        <v>296132.17</v>
      </c>
      <c r="D136" s="52">
        <v>752.61</v>
      </c>
      <c r="E136" s="52">
        <v>294628.8</v>
      </c>
      <c r="F136" s="52">
        <v>-750.76</v>
      </c>
      <c r="G136" s="52">
        <v>704.11</v>
      </c>
      <c r="H136" s="52">
        <v>295403.78000000003</v>
      </c>
      <c r="I136" s="52">
        <v>295403.78000000003</v>
      </c>
      <c r="J136" s="52">
        <v>0</v>
      </c>
      <c r="K136" s="52">
        <v>221391.98</v>
      </c>
      <c r="L136" s="52">
        <v>221391.98</v>
      </c>
      <c r="M136" s="52">
        <v>27231213.100000001</v>
      </c>
      <c r="N136" s="52">
        <v>27452605.07</v>
      </c>
    </row>
    <row r="137" spans="1:14" x14ac:dyDescent="0.25">
      <c r="A137" s="40">
        <v>2031</v>
      </c>
      <c r="B137" s="40" t="s">
        <v>72</v>
      </c>
      <c r="C137" s="53">
        <v>296132.17</v>
      </c>
      <c r="D137" s="53">
        <v>24.28</v>
      </c>
      <c r="E137" s="53">
        <v>295403.78000000003</v>
      </c>
      <c r="F137" s="53">
        <v>-704.11</v>
      </c>
      <c r="G137" s="53">
        <v>0</v>
      </c>
      <c r="H137" s="53">
        <v>0</v>
      </c>
      <c r="I137" s="53">
        <v>0</v>
      </c>
      <c r="J137" s="53">
        <v>0</v>
      </c>
      <c r="K137" s="53">
        <v>221391.98</v>
      </c>
      <c r="L137" s="53">
        <v>0</v>
      </c>
      <c r="M137" s="53">
        <v>27452605.07</v>
      </c>
      <c r="N137" s="53">
        <v>27452605.07</v>
      </c>
    </row>
    <row r="138" spans="1:14" x14ac:dyDescent="0.25">
      <c r="A138" s="51"/>
      <c r="B138" s="51" t="s">
        <v>81</v>
      </c>
      <c r="C138" s="54">
        <f>SUM(C134:C137)</f>
        <v>1183361.96</v>
      </c>
      <c r="D138" s="54">
        <f>SUM(D134:D137)</f>
        <v>4508.1099999999997</v>
      </c>
      <c r="E138" s="54">
        <f>SUM(E134:E137)</f>
        <v>1175954.24</v>
      </c>
      <c r="F138" s="54">
        <f>SUM(F134:F137)</f>
        <v>-2899.61</v>
      </c>
      <c r="G138" s="54">
        <v>0</v>
      </c>
      <c r="H138" s="54">
        <v>0</v>
      </c>
      <c r="I138" s="55">
        <f>I137-I132</f>
        <v>-1175954.24</v>
      </c>
      <c r="J138" s="54">
        <v>0</v>
      </c>
      <c r="K138" s="54">
        <f>SUM(K134:K137)</f>
        <v>885567.92</v>
      </c>
      <c r="L138" s="54">
        <v>0</v>
      </c>
      <c r="M138" s="54">
        <v>0</v>
      </c>
      <c r="N138" s="54">
        <v>0</v>
      </c>
    </row>
    <row r="139" spans="1:14" x14ac:dyDescent="0.25">
      <c r="A139" s="66" t="s">
        <v>32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</row>
  </sheetData>
  <mergeCells count="3">
    <mergeCell ref="A1:M1"/>
    <mergeCell ref="A2:M2"/>
    <mergeCell ref="A139:N139"/>
  </mergeCells>
  <printOptions horizontalCentered="1"/>
  <pageMargins left="0.7" right="0.7" top="0.25" bottom="0.2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of Contents</vt:lpstr>
      <vt:lpstr>Template</vt:lpstr>
      <vt:lpstr>Example - Template</vt:lpstr>
      <vt:lpstr>Example - Amort table</vt:lpstr>
      <vt:lpstr>'Example - Amort table'!Print_Area</vt:lpstr>
      <vt:lpstr>'Example - Template'!Print_Area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Haecker</dc:creator>
  <cp:lastModifiedBy>Lisa Parks</cp:lastModifiedBy>
  <cp:lastPrinted>2022-04-27T20:10:16Z</cp:lastPrinted>
  <dcterms:created xsi:type="dcterms:W3CDTF">2021-07-16T13:21:05Z</dcterms:created>
  <dcterms:modified xsi:type="dcterms:W3CDTF">2023-09-08T17:54:01Z</dcterms:modified>
</cp:coreProperties>
</file>